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360" windowWidth="33400" windowHeight="22740" tabRatio="500" firstSheet="1" activeTab="6"/>
  </bookViews>
  <sheets>
    <sheet name="Compound Tracking" sheetId="1" r:id="rId1"/>
    <sheet name="RAW DATA" sheetId="2" r:id="rId2"/>
    <sheet name="LIST" sheetId="3" r:id="rId3"/>
    <sheet name="ER Antagonist REPORT" sheetId="4" r:id="rId4"/>
    <sheet name="TEMPLATE" sheetId="5" r:id="rId5"/>
    <sheet name="Compound Mixing Observations" sheetId="6" r:id="rId6"/>
    <sheet name="Visual Inspection for Viability" sheetId="7" r:id="rId7"/>
  </sheets>
  <definedNames>
    <definedName name="_xlnm.Print_Area" localSheetId="1">'RAW DATA'!$A$11:$M$45</definedName>
  </definedNames>
  <calcPr fullCalcOnLoad="1"/>
</workbook>
</file>

<file path=xl/comments3.xml><?xml version="1.0" encoding="utf-8"?>
<comments xmlns="http://schemas.openxmlformats.org/spreadsheetml/2006/main">
  <authors>
    <author>Site License</author>
  </authors>
  <commentList>
    <comment ref="C3" authorId="0">
      <text>
        <r>
          <rPr>
            <b/>
            <sz val="9"/>
            <rFont val="Arial"/>
            <family val="0"/>
          </rPr>
          <t>Site License:</t>
        </r>
        <r>
          <rPr>
            <sz val="9"/>
            <rFont val="Arial"/>
            <family val="0"/>
          </rPr>
          <t xml:space="preserve">
Entere concentrations (in µg/ml) here. Start with the highest concentration</t>
        </r>
      </text>
    </comment>
  </commentList>
</comments>
</file>

<file path=xl/sharedStrings.xml><?xml version="1.0" encoding="utf-8"?>
<sst xmlns="http://schemas.openxmlformats.org/spreadsheetml/2006/main" count="560" uniqueCount="263">
  <si>
    <t>SD Adj RLU</t>
  </si>
  <si>
    <t>Concentration</t>
  </si>
  <si>
    <t>Mean Adj RLU</t>
  </si>
  <si>
    <t>SD</t>
  </si>
  <si>
    <t>Raloxifene / E2</t>
  </si>
  <si>
    <t>E2 Control</t>
  </si>
  <si>
    <t>(i.e. Ant 1, Ant 2, …)</t>
  </si>
  <si>
    <t>Raloxifene Curve A (Ral a)</t>
  </si>
  <si>
    <t>Raloxifene Curve B (Ral b)</t>
  </si>
  <si>
    <t>Grey</t>
  </si>
  <si>
    <t>E2 Control Mean</t>
  </si>
  <si>
    <t>E2 Control SD</t>
  </si>
  <si>
    <t>Ral/E2a</t>
  </si>
  <si>
    <t>Ral/E2b</t>
  </si>
  <si>
    <t>Reference Standard:</t>
  </si>
  <si>
    <t>Weak Positive Control</t>
  </si>
  <si>
    <r>
      <t>b-</t>
    </r>
    <r>
      <rPr>
        <sz val="10"/>
        <rFont val="Times New Roman"/>
        <family val="1"/>
      </rPr>
      <t>estradiol</t>
    </r>
  </si>
  <si>
    <t>Test Substance Code:</t>
  </si>
  <si>
    <t>Raw Data Table</t>
  </si>
  <si>
    <t>Background Subtracted Data</t>
  </si>
  <si>
    <t>Concentration (ug/mL)</t>
  </si>
  <si>
    <t>Low Level of Precipitate</t>
  </si>
  <si>
    <t>Moderate Level of Precipitate</t>
  </si>
  <si>
    <t>High level of Precipitate</t>
  </si>
  <si>
    <t>DMSO Mean</t>
  </si>
  <si>
    <t>DMSO SD</t>
  </si>
  <si>
    <t>Mean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</si>
  <si>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</si>
  <si>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</si>
  <si>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</si>
  <si>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</si>
  <si>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</si>
  <si>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</si>
  <si>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</si>
  <si>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</si>
  <si>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</si>
  <si>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H2</t>
  </si>
  <si>
    <t>A3</t>
  </si>
  <si>
    <t>H3</t>
  </si>
  <si>
    <t>A4</t>
  </si>
  <si>
    <t>H4</t>
  </si>
  <si>
    <t>A5</t>
  </si>
  <si>
    <t>H5</t>
  </si>
  <si>
    <t>A6</t>
  </si>
  <si>
    <t>H6</t>
  </si>
  <si>
    <t>A7</t>
  </si>
  <si>
    <t>Did the plate pass the following acceptance criteria as set by NICEATM?</t>
  </si>
  <si>
    <t>Criterion:</t>
  </si>
  <si>
    <t>Pass\Fail</t>
  </si>
  <si>
    <t xml:space="preserve">Observations Made during Mixing of the Test Substance (i.e., cloudiness, precipate, etc.) </t>
  </si>
  <si>
    <t>µg/mL Concentrations</t>
  </si>
  <si>
    <t xml:space="preserve"> Visual Observation Scores</t>
  </si>
  <si>
    <t>Scores</t>
  </si>
  <si>
    <t>DMSO Control</t>
  </si>
  <si>
    <t>Ral/E2 Replicate 1</t>
  </si>
  <si>
    <t>A</t>
  </si>
  <si>
    <t>B</t>
  </si>
  <si>
    <t>C</t>
  </si>
  <si>
    <t>D</t>
  </si>
  <si>
    <t>E</t>
  </si>
  <si>
    <t>F</t>
  </si>
  <si>
    <t>G</t>
  </si>
  <si>
    <t>H</t>
  </si>
  <si>
    <t>Comments</t>
  </si>
  <si>
    <t>Cell name</t>
  </si>
  <si>
    <t>B3</t>
  </si>
  <si>
    <t>C3</t>
  </si>
  <si>
    <t>D3</t>
  </si>
  <si>
    <t>E3</t>
  </si>
  <si>
    <t>F3</t>
  </si>
  <si>
    <t>G3</t>
  </si>
  <si>
    <t>B5</t>
  </si>
  <si>
    <t>C5</t>
  </si>
  <si>
    <t>D5</t>
  </si>
  <si>
    <t>E5</t>
  </si>
  <si>
    <t>F5</t>
  </si>
  <si>
    <t>G5</t>
  </si>
  <si>
    <t>B7</t>
  </si>
  <si>
    <t>C7</t>
  </si>
  <si>
    <t>D7</t>
  </si>
  <si>
    <t>E7</t>
  </si>
  <si>
    <t>F7</t>
  </si>
  <si>
    <t>G7</t>
  </si>
  <si>
    <t>B9</t>
  </si>
  <si>
    <t>C9</t>
  </si>
  <si>
    <t>D9</t>
  </si>
  <si>
    <t>E9</t>
  </si>
  <si>
    <t>F9</t>
  </si>
  <si>
    <t>G9</t>
  </si>
  <si>
    <t>B11</t>
  </si>
  <si>
    <t>C11</t>
  </si>
  <si>
    <t>D11</t>
  </si>
  <si>
    <t>E11</t>
  </si>
  <si>
    <t>F11</t>
  </si>
  <si>
    <t>G11</t>
  </si>
  <si>
    <t>1</t>
  </si>
  <si>
    <t>2</t>
  </si>
  <si>
    <t>3</t>
  </si>
  <si>
    <t>4</t>
  </si>
  <si>
    <t>5</t>
  </si>
  <si>
    <t>6</t>
  </si>
  <si>
    <t>7</t>
  </si>
  <si>
    <t>Plate #:</t>
  </si>
  <si>
    <t>Comments:</t>
  </si>
  <si>
    <t>Note Code</t>
  </si>
  <si>
    <t>Note Text</t>
  </si>
  <si>
    <t>Normal Cell Morphology</t>
  </si>
  <si>
    <t>Low Level of Cell Toxicity</t>
  </si>
  <si>
    <t>Moderate Level of Cell Toxicity</t>
  </si>
  <si>
    <t>Experiment</t>
  </si>
  <si>
    <t>Test Substance Results</t>
  </si>
  <si>
    <t>Mean Adjusted RLU</t>
  </si>
  <si>
    <t>Median Viability Score</t>
  </si>
  <si>
    <t>High level of Cell Toxicity</t>
  </si>
  <si>
    <t>(i.e. 14-Nov-07)</t>
  </si>
  <si>
    <t>Cell Lot #:</t>
  </si>
  <si>
    <t>RLU</t>
  </si>
  <si>
    <t>Tot. Meas. Time/Well [s]</t>
  </si>
  <si>
    <t>Start Measurement [s]</t>
  </si>
  <si>
    <t>Start Injection 1 [s]</t>
  </si>
  <si>
    <t>Start Injection 2 [s]</t>
  </si>
  <si>
    <t>Test Type</t>
  </si>
  <si>
    <t>Well Mode</t>
  </si>
  <si>
    <t>Reading Direction</t>
  </si>
  <si>
    <t>vertical</t>
  </si>
  <si>
    <t>Calculation Range</t>
  </si>
  <si>
    <t>Start</t>
  </si>
  <si>
    <t>Stop</t>
  </si>
  <si>
    <t>PACKARD OPTIPLATE 96</t>
  </si>
  <si>
    <t>Table 1</t>
  </si>
  <si>
    <t>Table 2</t>
  </si>
  <si>
    <t>blank</t>
  </si>
  <si>
    <t>Cell line ID:</t>
  </si>
  <si>
    <t>20 hour exposure</t>
  </si>
  <si>
    <t>B2</t>
  </si>
  <si>
    <t>C2</t>
  </si>
  <si>
    <t>D2</t>
  </si>
  <si>
    <t>E2</t>
  </si>
  <si>
    <t>F2</t>
  </si>
  <si>
    <t>G2</t>
  </si>
  <si>
    <t>B4</t>
  </si>
  <si>
    <t>C4</t>
  </si>
  <si>
    <t>D4</t>
  </si>
  <si>
    <t>E4</t>
  </si>
  <si>
    <t>F4</t>
  </si>
  <si>
    <t>G4</t>
  </si>
  <si>
    <t>B6</t>
  </si>
  <si>
    <t>C6</t>
  </si>
  <si>
    <t>D6</t>
  </si>
  <si>
    <t>Mean Avg. RLU</t>
  </si>
  <si>
    <t>E2 Control Mean - 3x SD</t>
  </si>
  <si>
    <t>Test Substance</t>
  </si>
  <si>
    <t>Why should the substance be retested?</t>
  </si>
  <si>
    <t>Replicate 1</t>
  </si>
  <si>
    <t>Replicate 2</t>
  </si>
  <si>
    <t>Replicate 3</t>
  </si>
  <si>
    <t>Concentration (ug/ml)</t>
  </si>
  <si>
    <t>1:5</t>
  </si>
  <si>
    <t>Yes</t>
  </si>
  <si>
    <t>No</t>
  </si>
  <si>
    <t>1:2</t>
  </si>
  <si>
    <t>Name:</t>
  </si>
  <si>
    <t>Date:</t>
  </si>
  <si>
    <r>
      <t>Note:</t>
    </r>
    <r>
      <rPr>
        <sz val="10"/>
        <rFont val="Arial"/>
        <family val="0"/>
      </rPr>
      <t xml:space="preserve">  Be sure the DMSO blanks are not significantly different in Table 1.  If they are, the average and st. dev. range must be readjusted in Table 2.</t>
    </r>
  </si>
  <si>
    <t>DMSO Lot #:</t>
  </si>
  <si>
    <t># 1</t>
  </si>
  <si>
    <t># 2</t>
  </si>
  <si>
    <t>Name</t>
  </si>
  <si>
    <t>Compound Tracking Form:</t>
  </si>
  <si>
    <t>D12</t>
  </si>
  <si>
    <t>E12</t>
  </si>
  <si>
    <t>F12</t>
  </si>
  <si>
    <t>G12</t>
  </si>
  <si>
    <t>ID #</t>
  </si>
  <si>
    <t>Mean + 3x SD</t>
  </si>
  <si>
    <t>Media Lot #:</t>
  </si>
  <si>
    <t>Test Substance Code / Sample ID</t>
  </si>
  <si>
    <r>
      <t>Note:</t>
    </r>
    <r>
      <rPr>
        <sz val="10"/>
        <rFont val="Arial"/>
        <family val="0"/>
      </rPr>
      <t xml:space="preserve">  Be sure the Induction takes into account the highest RLU and the lowest RLU.  If it does not, you must readjust the range.</t>
    </r>
  </si>
  <si>
    <t>Ral/E2 Replicate 2</t>
  </si>
  <si>
    <t>Sample ID</t>
  </si>
  <si>
    <t>Results</t>
  </si>
  <si>
    <t>P</t>
  </si>
  <si>
    <t>Unable to View Cells Due to Precipitate</t>
  </si>
  <si>
    <t>Date</t>
  </si>
  <si>
    <t>Color Key</t>
  </si>
  <si>
    <t>Red</t>
  </si>
  <si>
    <t>Pink</t>
  </si>
  <si>
    <t>Blue</t>
  </si>
  <si>
    <t>Green</t>
  </si>
  <si>
    <t>Black</t>
  </si>
  <si>
    <t>(average DMSO RLU)</t>
  </si>
  <si>
    <t>Test Name:</t>
  </si>
  <si>
    <t>No Precipitate</t>
  </si>
  <si>
    <t>E6</t>
  </si>
  <si>
    <t>F6</t>
  </si>
  <si>
    <t>G6</t>
  </si>
  <si>
    <t>B8</t>
  </si>
  <si>
    <t>C8</t>
  </si>
  <si>
    <t>D8</t>
  </si>
  <si>
    <t>E8</t>
  </si>
  <si>
    <t>F8</t>
  </si>
  <si>
    <t>G8</t>
  </si>
  <si>
    <t>B10</t>
  </si>
  <si>
    <t>C10</t>
  </si>
  <si>
    <t>D10</t>
  </si>
  <si>
    <t>E10</t>
  </si>
  <si>
    <t>F10</t>
  </si>
  <si>
    <t>G10</t>
  </si>
  <si>
    <t>XDS 96 well (Inside)</t>
  </si>
  <si>
    <t>DMSO</t>
  </si>
  <si>
    <t>Induction:</t>
  </si>
  <si>
    <t>ug/ml</t>
  </si>
  <si>
    <t>adj RLU</t>
  </si>
  <si>
    <t xml:space="preserve">DMSO </t>
  </si>
  <si>
    <t>x-axis</t>
  </si>
  <si>
    <t>Microplate Reader</t>
  </si>
  <si>
    <t>RLU adjustment factor (adjust RLUs to 10,000, use highest estradiol RLU)</t>
  </si>
  <si>
    <t>Tamoxifen</t>
  </si>
  <si>
    <t>Tamoxifen/E2 Control</t>
  </si>
  <si>
    <t>Tamoxifen/E2</t>
  </si>
  <si>
    <t>Tamoxifen/E2 Control</t>
  </si>
  <si>
    <t>Ral/E2 Reference Standard</t>
  </si>
  <si>
    <t>Average Ral/E2 RLU</t>
  </si>
  <si>
    <t>Avg  Adj Ral/E2 RLU</t>
  </si>
  <si>
    <t>Reduction</t>
  </si>
  <si>
    <t>H7</t>
  </si>
  <si>
    <t>A8</t>
  </si>
  <si>
    <t>H8</t>
  </si>
  <si>
    <t>A9</t>
  </si>
  <si>
    <t>H9</t>
  </si>
  <si>
    <t>A10</t>
  </si>
  <si>
    <t>H10</t>
  </si>
  <si>
    <t>H11</t>
  </si>
  <si>
    <t>H12</t>
  </si>
  <si>
    <t>A11</t>
  </si>
  <si>
    <t>A12</t>
  </si>
  <si>
    <t>B12</t>
  </si>
  <si>
    <t>C12</t>
  </si>
  <si>
    <t>Enter Plate Identification Here</t>
  </si>
  <si>
    <t>Enter Experimenter Name Here</t>
  </si>
  <si>
    <t>Enter Lot Number</t>
  </si>
  <si>
    <t>Enter Lot Number</t>
  </si>
  <si>
    <t>Enter Lot Number</t>
  </si>
  <si>
    <t>Enter ID Number</t>
  </si>
  <si>
    <t>Enter ID Number</t>
  </si>
  <si>
    <t>Chemical 1</t>
  </si>
  <si>
    <t>Chemical 2</t>
  </si>
  <si>
    <t>Test Substance Dilution (1:2 or 1:5)</t>
  </si>
  <si>
    <t>Test substance postive in this experiment? (Yes/No)</t>
  </si>
  <si>
    <t>Recommend Retest for this Substance? (Yes/No)</t>
  </si>
  <si>
    <t>Reviewer Name</t>
  </si>
  <si>
    <t>Enter Reviewer Name Here</t>
  </si>
  <si>
    <t>8</t>
  </si>
  <si>
    <t>9</t>
  </si>
  <si>
    <t>10</t>
  </si>
  <si>
    <t>11</t>
  </si>
  <si>
    <t>12</t>
  </si>
  <si>
    <t>No. of Intervals</t>
  </si>
  <si>
    <t>Layout</t>
  </si>
  <si>
    <t>Interval Time [s]</t>
  </si>
  <si>
    <r>
      <t>Note:</t>
    </r>
    <r>
      <rPr>
        <sz val="10"/>
        <rFont val="Arial"/>
        <family val="0"/>
      </rPr>
      <t xml:space="preserve">  Be sure the estradiol replicates are not significantly different in Table 1.  If they are, the average and st. dev. range must be readjusted.</t>
    </r>
  </si>
  <si>
    <t>µg/ml</t>
  </si>
  <si>
    <t>µg/mL Concentration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</si>
</sst>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E+00"/>
    <numFmt numFmtId="166" formatCode="0.000"/>
    <numFmt numFmtId="167" formatCode="0.E+00"/>
    <numFmt numFmtId="168" formatCode="dd\-mmm\-yy"/>
    <numFmt numFmtId="169" formatCode="0.0000"/>
    <numFmt numFmtId="170" formatCode="0.0.E+00"/>
    <numFmt numFmtId="171" formatCode="0.00.E+00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mm/dd/yy"/>
    <numFmt numFmtId="177" formatCode="[$-409]dddd\,\ mmmm\ dd\,\ yyyy"/>
    <numFmt numFmtId="178" formatCode="[$-409]d\-mmm\-yy;@"/>
  </numFmts>
  <fonts count="8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0"/>
      <color indexed="18"/>
      <name val="Arial"/>
      <family val="2"/>
    </font>
    <font>
      <sz val="10"/>
      <color indexed="16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14"/>
      <name val="Arial"/>
      <family val="2"/>
    </font>
    <font>
      <b/>
      <sz val="10"/>
      <color indexed="12"/>
      <name val="Arial"/>
      <family val="2"/>
    </font>
    <font>
      <sz val="10"/>
      <name val="Symbol"/>
      <family val="1"/>
    </font>
    <font>
      <sz val="10"/>
      <color indexed="17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14"/>
      <name val="Arial"/>
      <family val="2"/>
    </font>
    <font>
      <sz val="10"/>
      <color indexed="23"/>
      <name val="Arial"/>
      <family val="2"/>
    </font>
    <font>
      <b/>
      <u val="single"/>
      <sz val="10"/>
      <color indexed="23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color indexed="57"/>
      <name val="Arial"/>
      <family val="2"/>
    </font>
    <font>
      <b/>
      <u val="single"/>
      <sz val="10"/>
      <color indexed="11"/>
      <name val="Arial"/>
      <family val="2"/>
    </font>
    <font>
      <sz val="10"/>
      <color indexed="57"/>
      <name val="Arial"/>
      <family val="2"/>
    </font>
    <font>
      <sz val="10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6"/>
      <name val="Times New Roman"/>
      <family val="0"/>
    </font>
    <font>
      <b/>
      <sz val="16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11"/>
      <color indexed="23"/>
      <name val="Arial"/>
      <family val="2"/>
    </font>
    <font>
      <b/>
      <sz val="18"/>
      <color indexed="56"/>
      <name val="Cambria"/>
      <family val="2"/>
    </font>
    <font>
      <sz val="10"/>
      <color indexed="21"/>
      <name val="Arial"/>
      <family val="2"/>
    </font>
    <font>
      <sz val="11"/>
      <color indexed="21"/>
      <name val="Arial"/>
      <family val="2"/>
    </font>
    <font>
      <b/>
      <u val="single"/>
      <sz val="10"/>
      <color indexed="21"/>
      <name val="Arial"/>
      <family val="2"/>
    </font>
    <font>
      <sz val="10"/>
      <color indexed="39"/>
      <name val="Arial"/>
      <family val="2"/>
    </font>
    <font>
      <sz val="11"/>
      <color indexed="39"/>
      <name val="Arial"/>
      <family val="2"/>
    </font>
    <font>
      <b/>
      <sz val="10"/>
      <color indexed="39"/>
      <name val="Arial"/>
      <family val="2"/>
    </font>
    <font>
      <b/>
      <u val="single"/>
      <sz val="10"/>
      <color indexed="39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10"/>
      <name val="Times New Roman"/>
      <family val="1"/>
    </font>
    <font>
      <sz val="12"/>
      <color indexed="16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23"/>
      <name val="Arial"/>
      <family val="2"/>
    </font>
    <font>
      <b/>
      <sz val="11"/>
      <color indexed="21"/>
      <name val="Arial"/>
      <family val="2"/>
    </font>
    <font>
      <b/>
      <sz val="11"/>
      <color indexed="39"/>
      <name val="Arial"/>
      <family val="2"/>
    </font>
    <font>
      <b/>
      <u val="single"/>
      <sz val="11"/>
      <name val="Arial"/>
      <family val="0"/>
    </font>
    <font>
      <b/>
      <sz val="14"/>
      <name val="Arial"/>
      <family val="2"/>
    </font>
    <font>
      <b/>
      <u val="single"/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sz val="15.75"/>
      <color indexed="8"/>
      <name val="Arial"/>
      <family val="0"/>
    </font>
    <font>
      <sz val="8"/>
      <color indexed="8"/>
      <name val="Arial"/>
      <family val="2"/>
    </font>
    <font>
      <sz val="5.2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Symbol"/>
      <family val="1"/>
    </font>
    <font>
      <sz val="10"/>
      <name val="Verdana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>
        <color indexed="22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9" borderId="0" applyNumberFormat="0" applyBorder="0" applyAlignment="0" applyProtection="0"/>
    <xf numFmtId="0" fontId="27" fillId="3" borderId="0" applyNumberFormat="0" applyBorder="0" applyAlignment="0" applyProtection="0"/>
    <xf numFmtId="0" fontId="69" fillId="20" borderId="1" applyNumberFormat="0" applyAlignment="0" applyProtection="0"/>
    <xf numFmtId="0" fontId="7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2" fillId="7" borderId="1" applyNumberFormat="0" applyAlignment="0" applyProtection="0"/>
    <xf numFmtId="0" fontId="73" fillId="0" borderId="6" applyNumberFormat="0" applyFill="0" applyAlignment="0" applyProtection="0"/>
    <xf numFmtId="0" fontId="7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75" fillId="20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5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4" fillId="2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1" fontId="0" fillId="0" borderId="0" xfId="0" applyNumberFormat="1" applyAlignment="1">
      <alignment horizontal="center"/>
    </xf>
    <xf numFmtId="11" fontId="0" fillId="24" borderId="0" xfId="0" applyNumberFormat="1" applyFill="1" applyAlignment="1">
      <alignment horizontal="center"/>
    </xf>
    <xf numFmtId="11" fontId="0" fillId="0" borderId="0" xfId="0" applyNumberFormat="1" applyBorder="1" applyAlignment="1">
      <alignment horizontal="center"/>
    </xf>
    <xf numFmtId="11" fontId="4" fillId="24" borderId="0" xfId="0" applyNumberFormat="1" applyFont="1" applyFill="1" applyAlignment="1" quotePrefix="1">
      <alignment horizontal="center"/>
    </xf>
    <xf numFmtId="0" fontId="5" fillId="24" borderId="10" xfId="57" applyFont="1" applyFill="1" applyBorder="1" applyAlignment="1">
      <alignment horizontal="center"/>
      <protection/>
    </xf>
    <xf numFmtId="0" fontId="5" fillId="24" borderId="0" xfId="57" applyFont="1" applyFill="1" applyBorder="1" applyAlignment="1">
      <alignment horizontal="center"/>
      <protection/>
    </xf>
    <xf numFmtId="1" fontId="0" fillId="0" borderId="0" xfId="0" applyNumberFormat="1" applyAlignment="1">
      <alignment/>
    </xf>
    <xf numFmtId="11" fontId="0" fillId="24" borderId="0" xfId="0" applyNumberFormat="1" applyFill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4" fillId="24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shrinkToFit="1"/>
    </xf>
    <xf numFmtId="2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1" fillId="0" borderId="0" xfId="0" applyNumberFormat="1" applyFont="1" applyAlignment="1">
      <alignment/>
    </xf>
    <xf numFmtId="9" fontId="0" fillId="0" borderId="0" xfId="0" applyNumberFormat="1" applyAlignment="1">
      <alignment horizontal="center"/>
    </xf>
    <xf numFmtId="0" fontId="1" fillId="0" borderId="0" xfId="0" applyFont="1" applyAlignment="1">
      <alignment horizontal="center" shrinkToFit="1"/>
    </xf>
    <xf numFmtId="0" fontId="0" fillId="0" borderId="0" xfId="0" applyNumberFormat="1" applyAlignment="1">
      <alignment/>
    </xf>
    <xf numFmtId="2" fontId="0" fillId="0" borderId="0" xfId="0" applyNumberFormat="1" applyAlignment="1" quotePrefix="1">
      <alignment horizontal="center"/>
    </xf>
    <xf numFmtId="0" fontId="8" fillId="0" borderId="0" xfId="0" applyFont="1" applyFill="1" applyAlignment="1">
      <alignment horizontal="right"/>
    </xf>
    <xf numFmtId="0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4" fillId="24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 quotePrefix="1">
      <alignment horizontal="center"/>
    </xf>
    <xf numFmtId="9" fontId="0" fillId="0" borderId="0" xfId="0" applyNumberFormat="1" applyFont="1" applyAlignment="1">
      <alignment horizontal="center"/>
    </xf>
    <xf numFmtId="0" fontId="9" fillId="24" borderId="0" xfId="57" applyFont="1" applyFill="1" applyBorder="1">
      <alignment/>
      <protection/>
    </xf>
    <xf numFmtId="1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1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Border="1" applyAlignment="1">
      <alignment horizontal="center"/>
    </xf>
    <xf numFmtId="0" fontId="9" fillId="4" borderId="11" xfId="57" applyFont="1" applyFill="1" applyBorder="1">
      <alignment/>
      <protection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0" borderId="0" xfId="0" applyNumberFormat="1" applyFont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7" fillId="0" borderId="0" xfId="57" applyFont="1" applyFill="1" applyBorder="1" applyAlignment="1">
      <alignment wrapText="1"/>
      <protection/>
    </xf>
    <xf numFmtId="0" fontId="1" fillId="0" borderId="14" xfId="0" applyFont="1" applyBorder="1" applyAlignment="1" applyProtection="1">
      <alignment/>
      <protection/>
    </xf>
    <xf numFmtId="11" fontId="0" fillId="0" borderId="15" xfId="0" applyNumberFormat="1" applyBorder="1" applyAlignment="1">
      <alignment horizontal="center"/>
    </xf>
    <xf numFmtId="0" fontId="1" fillId="0" borderId="15" xfId="0" applyFont="1" applyBorder="1" applyAlignment="1">
      <alignment horizontal="center" shrinkToFit="1"/>
    </xf>
    <xf numFmtId="0" fontId="17" fillId="0" borderId="14" xfId="0" applyFont="1" applyBorder="1" applyAlignment="1" applyProtection="1">
      <alignment/>
      <protection/>
    </xf>
    <xf numFmtId="0" fontId="17" fillId="0" borderId="15" xfId="0" applyFont="1" applyBorder="1" applyAlignment="1">
      <alignment horizontal="center"/>
    </xf>
    <xf numFmtId="11" fontId="18" fillId="0" borderId="15" xfId="0" applyNumberFormat="1" applyFont="1" applyBorder="1" applyAlignment="1">
      <alignment horizontal="center"/>
    </xf>
    <xf numFmtId="0" fontId="17" fillId="0" borderId="15" xfId="0" applyFont="1" applyBorder="1" applyAlignment="1">
      <alignment horizontal="center" shrinkToFit="1"/>
    </xf>
    <xf numFmtId="11" fontId="0" fillId="0" borderId="0" xfId="0" applyNumberFormat="1" applyFont="1" applyBorder="1" applyAlignment="1">
      <alignment/>
    </xf>
    <xf numFmtId="2" fontId="0" fillId="4" borderId="16" xfId="0" applyNumberFormat="1" applyFill="1" applyBorder="1" applyAlignment="1">
      <alignment/>
    </xf>
    <xf numFmtId="9" fontId="0" fillId="4" borderId="17" xfId="0" applyNumberFormat="1" applyFill="1" applyBorder="1" applyAlignment="1">
      <alignment/>
    </xf>
    <xf numFmtId="2" fontId="1" fillId="4" borderId="12" xfId="0" applyNumberFormat="1" applyFont="1" applyFill="1" applyBorder="1" applyAlignment="1">
      <alignment/>
    </xf>
    <xf numFmtId="0" fontId="8" fillId="25" borderId="18" xfId="0" applyFont="1" applyFill="1" applyBorder="1" applyAlignment="1">
      <alignment/>
    </xf>
    <xf numFmtId="0" fontId="10" fillId="25" borderId="18" xfId="0" applyFont="1" applyFill="1" applyBorder="1" applyAlignment="1">
      <alignment/>
    </xf>
    <xf numFmtId="0" fontId="13" fillId="4" borderId="19" xfId="57" applyFont="1" applyFill="1" applyBorder="1">
      <alignment/>
      <protection/>
    </xf>
    <xf numFmtId="0" fontId="13" fillId="4" borderId="20" xfId="0" applyFont="1" applyFill="1" applyBorder="1" applyAlignment="1">
      <alignment/>
    </xf>
    <xf numFmtId="0" fontId="19" fillId="0" borderId="14" xfId="0" applyFont="1" applyBorder="1" applyAlignment="1" applyProtection="1">
      <alignment/>
      <protection/>
    </xf>
    <xf numFmtId="0" fontId="19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center" shrinkToFit="1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 shrinkToFit="1"/>
    </xf>
    <xf numFmtId="0" fontId="20" fillId="0" borderId="0" xfId="0" applyFont="1" applyBorder="1" applyAlignment="1">
      <alignment horizontal="center"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shrinkToFit="1"/>
    </xf>
    <xf numFmtId="0" fontId="20" fillId="0" borderId="0" xfId="0" applyFont="1" applyBorder="1" applyAlignment="1" applyProtection="1">
      <alignment/>
      <protection/>
    </xf>
    <xf numFmtId="0" fontId="19" fillId="0" borderId="21" xfId="0" applyFont="1" applyBorder="1" applyAlignment="1">
      <alignment horizontal="center" shrinkToFit="1"/>
    </xf>
    <xf numFmtId="1" fontId="20" fillId="0" borderId="21" xfId="0" applyNumberFormat="1" applyFont="1" applyBorder="1" applyAlignment="1">
      <alignment horizontal="center"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1" fontId="9" fillId="4" borderId="18" xfId="57" applyNumberFormat="1" applyFont="1" applyFill="1" applyBorder="1">
      <alignment/>
      <protection/>
    </xf>
    <xf numFmtId="11" fontId="0" fillId="0" borderId="23" xfId="0" applyNumberFormat="1" applyFont="1" applyBorder="1" applyAlignment="1">
      <alignment horizontal="left"/>
    </xf>
    <xf numFmtId="0" fontId="21" fillId="0" borderId="24" xfId="0" applyFont="1" applyBorder="1" applyAlignment="1" applyProtection="1">
      <alignment/>
      <protection/>
    </xf>
    <xf numFmtId="0" fontId="20" fillId="0" borderId="24" xfId="0" applyFont="1" applyBorder="1" applyAlignment="1" applyProtection="1">
      <alignment/>
      <protection/>
    </xf>
    <xf numFmtId="0" fontId="20" fillId="0" borderId="25" xfId="0" applyFont="1" applyBorder="1" applyAlignment="1">
      <alignment horizontal="center" shrinkToFit="1"/>
    </xf>
    <xf numFmtId="0" fontId="21" fillId="0" borderId="25" xfId="0" applyFont="1" applyBorder="1" applyAlignment="1" applyProtection="1">
      <alignment horizontal="center" shrinkToFit="1"/>
      <protection locked="0"/>
    </xf>
    <xf numFmtId="0" fontId="21" fillId="0" borderId="26" xfId="0" applyFont="1" applyBorder="1" applyAlignment="1" applyProtection="1">
      <alignment/>
      <protection/>
    </xf>
    <xf numFmtId="11" fontId="0" fillId="0" borderId="27" xfId="0" applyNumberFormat="1" applyFont="1" applyBorder="1" applyAlignment="1">
      <alignment horizontal="left"/>
    </xf>
    <xf numFmtId="0" fontId="20" fillId="0" borderId="28" xfId="0" applyFont="1" applyBorder="1" applyAlignment="1">
      <alignment horizontal="center" shrinkToFit="1"/>
    </xf>
    <xf numFmtId="11" fontId="0" fillId="0" borderId="23" xfId="0" applyNumberFormat="1" applyFont="1" applyFill="1" applyBorder="1" applyAlignment="1">
      <alignment horizontal="left"/>
    </xf>
    <xf numFmtId="0" fontId="20" fillId="0" borderId="25" xfId="0" applyFont="1" applyFill="1" applyBorder="1" applyAlignment="1">
      <alignment horizontal="center" shrinkToFit="1"/>
    </xf>
    <xf numFmtId="0" fontId="20" fillId="0" borderId="25" xfId="0" applyFont="1" applyFill="1" applyBorder="1" applyAlignment="1" applyProtection="1">
      <alignment horizontal="center" shrinkToFit="1"/>
      <protection locked="0"/>
    </xf>
    <xf numFmtId="11" fontId="21" fillId="0" borderId="29" xfId="0" applyNumberFormat="1" applyFont="1" applyBorder="1" applyAlignment="1" applyProtection="1">
      <alignment horizontal="right"/>
      <protection locked="0"/>
    </xf>
    <xf numFmtId="11" fontId="20" fillId="0" borderId="29" xfId="0" applyNumberFormat="1" applyFont="1" applyFill="1" applyBorder="1" applyAlignment="1" applyProtection="1">
      <alignment horizontal="right"/>
      <protection locked="0"/>
    </xf>
    <xf numFmtId="11" fontId="21" fillId="0" borderId="30" xfId="0" applyNumberFormat="1" applyFont="1" applyBorder="1" applyAlignment="1" applyProtection="1">
      <alignment horizontal="right"/>
      <protection locked="0"/>
    </xf>
    <xf numFmtId="1" fontId="21" fillId="0" borderId="0" xfId="0" applyNumberFormat="1" applyFont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" fontId="20" fillId="0" borderId="13" xfId="0" applyNumberFormat="1" applyFont="1" applyBorder="1" applyAlignment="1">
      <alignment horizontal="center"/>
    </xf>
    <xf numFmtId="0" fontId="20" fillId="0" borderId="26" xfId="0" applyFont="1" applyBorder="1" applyAlignment="1" applyProtection="1">
      <alignment/>
      <protection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10" fillId="6" borderId="31" xfId="0" applyNumberFormat="1" applyFont="1" applyFill="1" applyBorder="1" applyAlignment="1">
      <alignment horizontal="center" shrinkToFit="1"/>
    </xf>
    <xf numFmtId="11" fontId="8" fillId="6" borderId="31" xfId="0" applyNumberFormat="1" applyFont="1" applyFill="1" applyBorder="1" applyAlignment="1">
      <alignment horizontal="center" shrinkToFit="1"/>
    </xf>
    <xf numFmtId="11" fontId="0" fillId="7" borderId="32" xfId="0" applyNumberFormat="1" applyFill="1" applyBorder="1" applyAlignment="1">
      <alignment horizontal="center" shrinkToFit="1"/>
    </xf>
    <xf numFmtId="11" fontId="0" fillId="7" borderId="31" xfId="0" applyNumberFormat="1" applyFill="1" applyBorder="1" applyAlignment="1">
      <alignment horizontal="center" shrinkToFit="1"/>
    </xf>
    <xf numFmtId="1" fontId="7" fillId="0" borderId="23" xfId="0" applyNumberFormat="1" applyFont="1" applyBorder="1" applyAlignment="1">
      <alignment horizontal="center"/>
    </xf>
    <xf numFmtId="0" fontId="0" fillId="7" borderId="33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22" borderId="34" xfId="0" applyFont="1" applyFill="1" applyBorder="1" applyAlignment="1">
      <alignment/>
    </xf>
    <xf numFmtId="0" fontId="25" fillId="22" borderId="19" xfId="0" applyFont="1" applyFill="1" applyBorder="1" applyAlignment="1">
      <alignment/>
    </xf>
    <xf numFmtId="9" fontId="0" fillId="0" borderId="0" xfId="0" applyNumberFormat="1" applyFont="1" applyBorder="1" applyAlignment="1">
      <alignment/>
    </xf>
    <xf numFmtId="0" fontId="7" fillId="24" borderId="14" xfId="57" applyFont="1" applyFill="1" applyBorder="1">
      <alignment/>
      <protection/>
    </xf>
    <xf numFmtId="20" fontId="0" fillId="24" borderId="35" xfId="57" applyNumberFormat="1" applyFont="1" applyFill="1" applyBorder="1" applyAlignment="1">
      <alignment horizontal="right"/>
      <protection/>
    </xf>
    <xf numFmtId="0" fontId="0" fillId="24" borderId="0" xfId="57" applyFont="1" applyFill="1" applyBorder="1">
      <alignment/>
      <protection/>
    </xf>
    <xf numFmtId="0" fontId="0" fillId="24" borderId="0" xfId="57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0" fontId="0" fillId="24" borderId="36" xfId="57" applyFont="1" applyFill="1" applyBorder="1">
      <alignment/>
      <protection/>
    </xf>
    <xf numFmtId="0" fontId="0" fillId="24" borderId="37" xfId="57" applyFont="1" applyFill="1" applyBorder="1">
      <alignment/>
      <protection/>
    </xf>
    <xf numFmtId="0" fontId="0" fillId="24" borderId="10" xfId="57" applyFont="1" applyFill="1" applyBorder="1">
      <alignment/>
      <protection/>
    </xf>
    <xf numFmtId="0" fontId="7" fillId="24" borderId="10" xfId="57" applyFont="1" applyFill="1" applyBorder="1" applyAlignment="1">
      <alignment horizontal="center"/>
      <protection/>
    </xf>
    <xf numFmtId="0" fontId="7" fillId="24" borderId="0" xfId="57" applyFont="1" applyFill="1" applyBorder="1" applyAlignment="1">
      <alignment horizontal="center"/>
      <protection/>
    </xf>
    <xf numFmtId="0" fontId="11" fillId="25" borderId="38" xfId="57" applyFont="1" applyFill="1" applyBorder="1" applyAlignment="1">
      <alignment horizontal="center"/>
      <protection/>
    </xf>
    <xf numFmtId="0" fontId="12" fillId="25" borderId="38" xfId="57" applyFont="1" applyFill="1" applyBorder="1" applyAlignment="1">
      <alignment horizontal="center"/>
      <protection/>
    </xf>
    <xf numFmtId="0" fontId="31" fillId="25" borderId="38" xfId="57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 horizontal="center"/>
      <protection/>
    </xf>
    <xf numFmtId="0" fontId="32" fillId="0" borderId="0" xfId="57" applyFont="1" applyFill="1" applyBorder="1" applyAlignment="1">
      <alignment horizontal="center"/>
      <protection/>
    </xf>
    <xf numFmtId="0" fontId="33" fillId="0" borderId="0" xfId="57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8" fillId="25" borderId="25" xfId="57" applyFont="1" applyFill="1" applyBorder="1" applyAlignment="1" applyProtection="1">
      <alignment horizontal="center"/>
      <protection locked="0"/>
    </xf>
    <xf numFmtId="0" fontId="10" fillId="25" borderId="25" xfId="57" applyFont="1" applyFill="1" applyBorder="1">
      <alignment/>
      <protection/>
    </xf>
    <xf numFmtId="0" fontId="26" fillId="25" borderId="39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34" fillId="0" borderId="0" xfId="57" applyFont="1" applyFill="1" applyBorder="1">
      <alignment/>
      <protection/>
    </xf>
    <xf numFmtId="0" fontId="35" fillId="0" borderId="0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0" fillId="24" borderId="0" xfId="57" applyFont="1" applyFill="1" applyBorder="1">
      <alignment/>
      <protection/>
    </xf>
    <xf numFmtId="1" fontId="0" fillId="24" borderId="0" xfId="57" applyNumberFormat="1" applyFont="1" applyFill="1" applyBorder="1">
      <alignment/>
      <protection/>
    </xf>
    <xf numFmtId="0" fontId="0" fillId="0" borderId="0" xfId="0" applyFont="1" applyAlignment="1">
      <alignment/>
    </xf>
    <xf numFmtId="0" fontId="0" fillId="24" borderId="10" xfId="57" applyFont="1" applyFill="1" applyBorder="1">
      <alignment/>
      <protection/>
    </xf>
    <xf numFmtId="0" fontId="0" fillId="0" borderId="0" xfId="0" applyFont="1" applyFill="1" applyAlignment="1">
      <alignment/>
    </xf>
    <xf numFmtId="0" fontId="0" fillId="24" borderId="0" xfId="57" applyFont="1" applyFill="1" applyBorder="1">
      <alignment/>
      <protection/>
    </xf>
    <xf numFmtId="0" fontId="0" fillId="24" borderId="10" xfId="57" applyFont="1" applyFill="1" applyBorder="1">
      <alignment/>
      <protection/>
    </xf>
    <xf numFmtId="0" fontId="9" fillId="4" borderId="16" xfId="0" applyFont="1" applyFill="1" applyBorder="1" applyAlignment="1">
      <alignment/>
    </xf>
    <xf numFmtId="1" fontId="9" fillId="4" borderId="17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4" borderId="12" xfId="57" applyFont="1" applyFill="1" applyBorder="1">
      <alignment/>
      <protection/>
    </xf>
    <xf numFmtId="0" fontId="0" fillId="0" borderId="18" xfId="0" applyFont="1" applyBorder="1" applyAlignment="1">
      <alignment/>
    </xf>
    <xf numFmtId="0" fontId="0" fillId="22" borderId="40" xfId="0" applyFont="1" applyFill="1" applyBorder="1" applyAlignment="1">
      <alignment/>
    </xf>
    <xf numFmtId="0" fontId="0" fillId="22" borderId="12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7" borderId="18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15" fontId="19" fillId="0" borderId="41" xfId="0" applyNumberFormat="1" applyFont="1" applyBorder="1" applyAlignment="1">
      <alignment horizontal="center"/>
    </xf>
    <xf numFmtId="0" fontId="20" fillId="25" borderId="24" xfId="0" applyFont="1" applyFill="1" applyBorder="1" applyAlignment="1" applyProtection="1">
      <alignment/>
      <protection/>
    </xf>
    <xf numFmtId="11" fontId="22" fillId="25" borderId="29" xfId="0" applyNumberFormat="1" applyFont="1" applyFill="1" applyBorder="1" applyAlignment="1">
      <alignment horizontal="right"/>
    </xf>
    <xf numFmtId="0" fontId="22" fillId="25" borderId="25" xfId="0" applyFont="1" applyFill="1" applyBorder="1" applyAlignment="1" applyProtection="1">
      <alignment horizontal="center" shrinkToFit="1"/>
      <protection locked="0"/>
    </xf>
    <xf numFmtId="1" fontId="22" fillId="25" borderId="22" xfId="0" applyNumberFormat="1" applyFont="1" applyFill="1" applyBorder="1" applyAlignment="1">
      <alignment horizontal="center"/>
    </xf>
    <xf numFmtId="1" fontId="22" fillId="25" borderId="42" xfId="0" applyNumberFormat="1" applyFont="1" applyFill="1" applyBorder="1" applyAlignment="1">
      <alignment horizontal="center"/>
    </xf>
    <xf numFmtId="0" fontId="20" fillId="25" borderId="26" xfId="0" applyFont="1" applyFill="1" applyBorder="1" applyAlignment="1" applyProtection="1">
      <alignment/>
      <protection/>
    </xf>
    <xf numFmtId="11" fontId="22" fillId="25" borderId="30" xfId="0" applyNumberFormat="1" applyFont="1" applyFill="1" applyBorder="1" applyAlignment="1">
      <alignment horizontal="right"/>
    </xf>
    <xf numFmtId="0" fontId="22" fillId="25" borderId="28" xfId="0" applyFont="1" applyFill="1" applyBorder="1" applyAlignment="1" applyProtection="1">
      <alignment horizontal="center" shrinkToFit="1"/>
      <protection locked="0"/>
    </xf>
    <xf numFmtId="1" fontId="22" fillId="25" borderId="43" xfId="0" applyNumberFormat="1" applyFont="1" applyFill="1" applyBorder="1" applyAlignment="1">
      <alignment horizontal="center"/>
    </xf>
    <xf numFmtId="11" fontId="23" fillId="25" borderId="29" xfId="0" applyNumberFormat="1" applyFont="1" applyFill="1" applyBorder="1" applyAlignment="1">
      <alignment horizontal="right"/>
    </xf>
    <xf numFmtId="0" fontId="23" fillId="25" borderId="25" xfId="0" applyFont="1" applyFill="1" applyBorder="1" applyAlignment="1" applyProtection="1">
      <alignment horizontal="center" shrinkToFit="1"/>
      <protection locked="0"/>
    </xf>
    <xf numFmtId="1" fontId="23" fillId="25" borderId="22" xfId="0" applyNumberFormat="1" applyFont="1" applyFill="1" applyBorder="1" applyAlignment="1">
      <alignment horizontal="center"/>
    </xf>
    <xf numFmtId="1" fontId="23" fillId="25" borderId="42" xfId="0" applyNumberFormat="1" applyFont="1" applyFill="1" applyBorder="1" applyAlignment="1">
      <alignment horizontal="center"/>
    </xf>
    <xf numFmtId="11" fontId="23" fillId="25" borderId="30" xfId="0" applyNumberFormat="1" applyFont="1" applyFill="1" applyBorder="1" applyAlignment="1">
      <alignment horizontal="right"/>
    </xf>
    <xf numFmtId="0" fontId="23" fillId="25" borderId="28" xfId="0" applyFont="1" applyFill="1" applyBorder="1" applyAlignment="1" applyProtection="1">
      <alignment horizontal="center" shrinkToFit="1"/>
      <protection locked="0"/>
    </xf>
    <xf numFmtId="1" fontId="23" fillId="25" borderId="43" xfId="0" applyNumberFormat="1" applyFont="1" applyFill="1" applyBorder="1" applyAlignment="1">
      <alignment horizontal="center"/>
    </xf>
    <xf numFmtId="0" fontId="20" fillId="7" borderId="24" xfId="0" applyFont="1" applyFill="1" applyBorder="1" applyAlignment="1" applyProtection="1">
      <alignment/>
      <protection/>
    </xf>
    <xf numFmtId="11" fontId="21" fillId="7" borderId="29" xfId="0" applyNumberFormat="1" applyFont="1" applyFill="1" applyBorder="1" applyAlignment="1" applyProtection="1">
      <alignment horizontal="right"/>
      <protection locked="0"/>
    </xf>
    <xf numFmtId="11" fontId="0" fillId="7" borderId="23" xfId="0" applyNumberFormat="1" applyFont="1" applyFill="1" applyBorder="1" applyAlignment="1">
      <alignment horizontal="left"/>
    </xf>
    <xf numFmtId="0" fontId="20" fillId="7" borderId="25" xfId="0" applyFont="1" applyFill="1" applyBorder="1" applyAlignment="1">
      <alignment horizontal="center" shrinkToFit="1"/>
    </xf>
    <xf numFmtId="1" fontId="21" fillId="7" borderId="0" xfId="0" applyNumberFormat="1" applyFont="1" applyFill="1" applyBorder="1" applyAlignment="1">
      <alignment horizontal="center"/>
    </xf>
    <xf numFmtId="0" fontId="21" fillId="7" borderId="25" xfId="0" applyFont="1" applyFill="1" applyBorder="1" applyAlignment="1" applyProtection="1">
      <alignment horizontal="center" shrinkToFit="1"/>
      <protection locked="0"/>
    </xf>
    <xf numFmtId="11" fontId="20" fillId="7" borderId="29" xfId="0" applyNumberFormat="1" applyFont="1" applyFill="1" applyBorder="1" applyAlignment="1" applyProtection="1">
      <alignment horizontal="right"/>
      <protection locked="0"/>
    </xf>
    <xf numFmtId="0" fontId="20" fillId="7" borderId="25" xfId="0" applyFont="1" applyFill="1" applyBorder="1" applyAlignment="1" applyProtection="1">
      <alignment horizontal="center" shrinkToFit="1"/>
      <protection locked="0"/>
    </xf>
    <xf numFmtId="1" fontId="20" fillId="7" borderId="0" xfId="0" applyNumberFormat="1" applyFont="1" applyFill="1" applyBorder="1" applyAlignment="1">
      <alignment horizontal="center"/>
    </xf>
    <xf numFmtId="0" fontId="20" fillId="7" borderId="26" xfId="0" applyFont="1" applyFill="1" applyBorder="1" applyAlignment="1" applyProtection="1">
      <alignment/>
      <protection/>
    </xf>
    <xf numFmtId="11" fontId="21" fillId="7" borderId="30" xfId="0" applyNumberFormat="1" applyFont="1" applyFill="1" applyBorder="1" applyAlignment="1" applyProtection="1">
      <alignment horizontal="right"/>
      <protection locked="0"/>
    </xf>
    <xf numFmtId="11" fontId="0" fillId="7" borderId="27" xfId="0" applyNumberFormat="1" applyFont="1" applyFill="1" applyBorder="1" applyAlignment="1">
      <alignment horizontal="left"/>
    </xf>
    <xf numFmtId="0" fontId="20" fillId="7" borderId="28" xfId="0" applyFont="1" applyFill="1" applyBorder="1" applyAlignment="1">
      <alignment horizontal="center" shrinkToFit="1"/>
    </xf>
    <xf numFmtId="1" fontId="20" fillId="7" borderId="13" xfId="0" applyNumberFormat="1" applyFont="1" applyFill="1" applyBorder="1" applyAlignment="1">
      <alignment horizontal="center"/>
    </xf>
    <xf numFmtId="1" fontId="20" fillId="7" borderId="22" xfId="0" applyNumberFormat="1" applyFont="1" applyFill="1" applyBorder="1" applyAlignment="1">
      <alignment horizontal="center"/>
    </xf>
    <xf numFmtId="1" fontId="20" fillId="7" borderId="42" xfId="0" applyNumberFormat="1" applyFont="1" applyFill="1" applyBorder="1" applyAlignment="1">
      <alignment horizontal="center"/>
    </xf>
    <xf numFmtId="1" fontId="20" fillId="7" borderId="43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/>
    </xf>
    <xf numFmtId="2" fontId="1" fillId="7" borderId="34" xfId="0" applyNumberFormat="1" applyFont="1" applyFill="1" applyBorder="1" applyAlignment="1">
      <alignment/>
    </xf>
    <xf numFmtId="0" fontId="1" fillId="7" borderId="44" xfId="0" applyFont="1" applyFill="1" applyBorder="1" applyAlignment="1">
      <alignment/>
    </xf>
    <xf numFmtId="0" fontId="1" fillId="7" borderId="34" xfId="0" applyFont="1" applyFill="1" applyBorder="1" applyAlignment="1">
      <alignment/>
    </xf>
    <xf numFmtId="0" fontId="7" fillId="7" borderId="0" xfId="0" applyFont="1" applyFill="1" applyBorder="1" applyAlignment="1">
      <alignment horizontal="center"/>
    </xf>
    <xf numFmtId="1" fontId="7" fillId="7" borderId="23" xfId="0" applyNumberFormat="1" applyFont="1" applyFill="1" applyBorder="1" applyAlignment="1">
      <alignment horizontal="center"/>
    </xf>
    <xf numFmtId="11" fontId="0" fillId="7" borderId="29" xfId="0" applyNumberFormat="1" applyFont="1" applyFill="1" applyBorder="1" applyAlignment="1">
      <alignment horizontal="center"/>
    </xf>
    <xf numFmtId="1" fontId="0" fillId="7" borderId="0" xfId="0" applyNumberFormat="1" applyFont="1" applyFill="1" applyBorder="1" applyAlignment="1">
      <alignment horizontal="center"/>
    </xf>
    <xf numFmtId="1" fontId="0" fillId="7" borderId="23" xfId="0" applyNumberFormat="1" applyFont="1" applyFill="1" applyBorder="1" applyAlignment="1">
      <alignment horizontal="center"/>
    </xf>
    <xf numFmtId="11" fontId="0" fillId="7" borderId="19" xfId="0" applyNumberFormat="1" applyFont="1" applyFill="1" applyBorder="1" applyAlignment="1">
      <alignment horizontal="center"/>
    </xf>
    <xf numFmtId="1" fontId="0" fillId="7" borderId="12" xfId="0" applyNumberFormat="1" applyFont="1" applyFill="1" applyBorder="1" applyAlignment="1">
      <alignment horizontal="center"/>
    </xf>
    <xf numFmtId="1" fontId="0" fillId="7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1" fontId="0" fillId="0" borderId="32" xfId="0" applyNumberFormat="1" applyFill="1" applyBorder="1" applyAlignment="1">
      <alignment horizontal="center" shrinkToFit="1"/>
    </xf>
    <xf numFmtId="11" fontId="0" fillId="0" borderId="31" xfId="0" applyNumberFormat="1" applyFill="1" applyBorder="1" applyAlignment="1">
      <alignment horizontal="center" shrinkToFit="1"/>
    </xf>
    <xf numFmtId="15" fontId="17" fillId="0" borderId="41" xfId="0" applyNumberFormat="1" applyFont="1" applyBorder="1" applyAlignment="1">
      <alignment horizontal="center"/>
    </xf>
    <xf numFmtId="11" fontId="8" fillId="6" borderId="31" xfId="0" applyNumberFormat="1" applyFont="1" applyFill="1" applyBorder="1" applyAlignment="1">
      <alignment horizontal="center" shrinkToFit="1"/>
    </xf>
    <xf numFmtId="11" fontId="10" fillId="6" borderId="31" xfId="0" applyNumberFormat="1" applyFont="1" applyFill="1" applyBorder="1" applyAlignment="1">
      <alignment horizontal="center" shrinkToFit="1"/>
    </xf>
    <xf numFmtId="0" fontId="38" fillId="0" borderId="45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top" wrapText="1"/>
    </xf>
    <xf numFmtId="0" fontId="40" fillId="0" borderId="18" xfId="0" applyFont="1" applyBorder="1" applyAlignment="1">
      <alignment horizontal="center" vertical="top" wrapText="1"/>
    </xf>
    <xf numFmtId="0" fontId="42" fillId="22" borderId="24" xfId="0" applyFont="1" applyFill="1" applyBorder="1" applyAlignment="1" applyProtection="1">
      <alignment/>
      <protection/>
    </xf>
    <xf numFmtId="11" fontId="42" fillId="22" borderId="29" xfId="0" applyNumberFormat="1" applyFont="1" applyFill="1" applyBorder="1" applyAlignment="1">
      <alignment horizontal="right"/>
    </xf>
    <xf numFmtId="0" fontId="42" fillId="22" borderId="25" xfId="0" applyFont="1" applyFill="1" applyBorder="1" applyAlignment="1" applyProtection="1">
      <alignment horizontal="center" shrinkToFit="1"/>
      <protection locked="0"/>
    </xf>
    <xf numFmtId="1" fontId="42" fillId="22" borderId="42" xfId="0" applyNumberFormat="1" applyFont="1" applyFill="1" applyBorder="1" applyAlignment="1">
      <alignment horizontal="center"/>
    </xf>
    <xf numFmtId="0" fontId="42" fillId="22" borderId="26" xfId="0" applyFont="1" applyFill="1" applyBorder="1" applyAlignment="1" applyProtection="1">
      <alignment/>
      <protection/>
    </xf>
    <xf numFmtId="1" fontId="42" fillId="22" borderId="43" xfId="0" applyNumberFormat="1" applyFont="1" applyFill="1" applyBorder="1" applyAlignment="1">
      <alignment horizontal="center"/>
    </xf>
    <xf numFmtId="0" fontId="24" fillId="22" borderId="18" xfId="0" applyFont="1" applyFill="1" applyBorder="1" applyAlignment="1">
      <alignment/>
    </xf>
    <xf numFmtId="0" fontId="47" fillId="4" borderId="18" xfId="0" applyFont="1" applyFill="1" applyBorder="1" applyAlignment="1">
      <alignment/>
    </xf>
    <xf numFmtId="0" fontId="48" fillId="4" borderId="26" xfId="0" applyFont="1" applyFill="1" applyBorder="1" applyAlignment="1" applyProtection="1">
      <alignment/>
      <protection/>
    </xf>
    <xf numFmtId="0" fontId="48" fillId="4" borderId="28" xfId="0" applyFont="1" applyFill="1" applyBorder="1" applyAlignment="1" applyProtection="1">
      <alignment horizontal="center" shrinkToFit="1"/>
      <protection locked="0"/>
    </xf>
    <xf numFmtId="0" fontId="48" fillId="4" borderId="13" xfId="0" applyFont="1" applyFill="1" applyBorder="1" applyAlignment="1" applyProtection="1">
      <alignment horizontal="center"/>
      <protection locked="0"/>
    </xf>
    <xf numFmtId="1" fontId="48" fillId="4" borderId="13" xfId="0" applyNumberFormat="1" applyFont="1" applyFill="1" applyBorder="1" applyAlignment="1">
      <alignment horizontal="center"/>
    </xf>
    <xf numFmtId="0" fontId="48" fillId="4" borderId="45" xfId="0" applyFont="1" applyFill="1" applyBorder="1" applyAlignment="1" applyProtection="1">
      <alignment/>
      <protection/>
    </xf>
    <xf numFmtId="0" fontId="48" fillId="4" borderId="15" xfId="0" applyFont="1" applyFill="1" applyBorder="1" applyAlignment="1" applyProtection="1">
      <alignment horizontal="right"/>
      <protection locked="0"/>
    </xf>
    <xf numFmtId="0" fontId="48" fillId="4" borderId="15" xfId="0" applyFont="1" applyFill="1" applyBorder="1" applyAlignment="1" applyProtection="1">
      <alignment horizontal="center"/>
      <protection locked="0"/>
    </xf>
    <xf numFmtId="0" fontId="48" fillId="4" borderId="46" xfId="0" applyFont="1" applyFill="1" applyBorder="1" applyAlignment="1" applyProtection="1">
      <alignment horizontal="center"/>
      <protection locked="0"/>
    </xf>
    <xf numFmtId="1" fontId="50" fillId="4" borderId="40" xfId="0" applyNumberFormat="1" applyFont="1" applyFill="1" applyBorder="1" applyAlignment="1">
      <alignment horizontal="center"/>
    </xf>
    <xf numFmtId="11" fontId="50" fillId="4" borderId="40" xfId="0" applyNumberFormat="1" applyFont="1" applyFill="1" applyBorder="1" applyAlignment="1">
      <alignment horizontal="center"/>
    </xf>
    <xf numFmtId="11" fontId="47" fillId="4" borderId="29" xfId="0" applyNumberFormat="1" applyFont="1" applyFill="1" applyBorder="1" applyAlignment="1">
      <alignment/>
    </xf>
    <xf numFmtId="11" fontId="47" fillId="4" borderId="0" xfId="0" applyNumberFormat="1" applyFont="1" applyFill="1" applyBorder="1" applyAlignment="1">
      <alignment/>
    </xf>
    <xf numFmtId="0" fontId="47" fillId="4" borderId="0" xfId="0" applyNumberFormat="1" applyFont="1" applyFill="1" applyBorder="1" applyAlignment="1">
      <alignment/>
    </xf>
    <xf numFmtId="11" fontId="47" fillId="4" borderId="19" xfId="0" applyNumberFormat="1" applyFont="1" applyFill="1" applyBorder="1" applyAlignment="1">
      <alignment/>
    </xf>
    <xf numFmtId="0" fontId="49" fillId="4" borderId="12" xfId="0" applyFont="1" applyFill="1" applyBorder="1" applyAlignment="1">
      <alignment/>
    </xf>
    <xf numFmtId="11" fontId="47" fillId="4" borderId="12" xfId="0" applyNumberFormat="1" applyFont="1" applyFill="1" applyBorder="1" applyAlignment="1">
      <alignment/>
    </xf>
    <xf numFmtId="0" fontId="47" fillId="4" borderId="12" xfId="0" applyNumberFormat="1" applyFont="1" applyFill="1" applyBorder="1" applyAlignment="1">
      <alignment/>
    </xf>
    <xf numFmtId="0" fontId="25" fillId="22" borderId="40" xfId="0" applyFont="1" applyFill="1" applyBorder="1" applyAlignment="1">
      <alignment horizontal="center" shrinkToFit="1"/>
    </xf>
    <xf numFmtId="1" fontId="24" fillId="22" borderId="29" xfId="0" applyNumberFormat="1" applyFont="1" applyFill="1" applyBorder="1" applyAlignment="1">
      <alignment horizontal="center"/>
    </xf>
    <xf numFmtId="1" fontId="24" fillId="22" borderId="0" xfId="0" applyNumberFormat="1" applyFont="1" applyFill="1" applyBorder="1" applyAlignment="1">
      <alignment horizontal="center"/>
    </xf>
    <xf numFmtId="2" fontId="24" fillId="22" borderId="0" xfId="0" applyNumberFormat="1" applyFont="1" applyFill="1" applyBorder="1" applyAlignment="1">
      <alignment horizontal="center"/>
    </xf>
    <xf numFmtId="11" fontId="24" fillId="22" borderId="32" xfId="0" applyNumberFormat="1" applyFont="1" applyFill="1" applyBorder="1" applyAlignment="1">
      <alignment horizontal="center" shrinkToFit="1"/>
    </xf>
    <xf numFmtId="11" fontId="24" fillId="22" borderId="31" xfId="0" applyNumberFormat="1" applyFont="1" applyFill="1" applyBorder="1" applyAlignment="1">
      <alignment horizontal="center" shrinkToFit="1"/>
    </xf>
    <xf numFmtId="11" fontId="47" fillId="4" borderId="32" xfId="0" applyNumberFormat="1" applyFont="1" applyFill="1" applyBorder="1" applyAlignment="1">
      <alignment horizontal="center" shrinkToFit="1"/>
    </xf>
    <xf numFmtId="11" fontId="47" fillId="4" borderId="31" xfId="0" applyNumberFormat="1" applyFont="1" applyFill="1" applyBorder="1" applyAlignment="1">
      <alignment horizontal="center" shrinkToFit="1"/>
    </xf>
    <xf numFmtId="11" fontId="44" fillId="24" borderId="31" xfId="0" applyNumberFormat="1" applyFont="1" applyFill="1" applyBorder="1" applyAlignment="1">
      <alignment horizontal="center" shrinkToFit="1"/>
    </xf>
    <xf numFmtId="11" fontId="44" fillId="24" borderId="32" xfId="0" applyNumberFormat="1" applyFont="1" applyFill="1" applyBorder="1" applyAlignment="1">
      <alignment horizontal="center" shrinkToFit="1"/>
    </xf>
    <xf numFmtId="0" fontId="17" fillId="24" borderId="47" xfId="0" applyFont="1" applyFill="1" applyBorder="1" applyAlignment="1">
      <alignment horizontal="center"/>
    </xf>
    <xf numFmtId="0" fontId="17" fillId="24" borderId="48" xfId="0" applyFont="1" applyFill="1" applyBorder="1" applyAlignment="1">
      <alignment horizontal="center"/>
    </xf>
    <xf numFmtId="0" fontId="17" fillId="24" borderId="49" xfId="0" applyFont="1" applyFill="1" applyBorder="1" applyAlignment="1">
      <alignment horizontal="center"/>
    </xf>
    <xf numFmtId="0" fontId="19" fillId="0" borderId="50" xfId="0" applyFont="1" applyBorder="1" applyAlignment="1" applyProtection="1">
      <alignment horizontal="center" vertical="center" wrapText="1"/>
      <protection/>
    </xf>
    <xf numFmtId="0" fontId="19" fillId="0" borderId="51" xfId="0" applyFont="1" applyBorder="1" applyAlignment="1">
      <alignment horizontal="center" vertical="center" wrapText="1" shrinkToFit="1"/>
    </xf>
    <xf numFmtId="0" fontId="19" fillId="0" borderId="52" xfId="0" applyFont="1" applyBorder="1" applyAlignment="1">
      <alignment horizontal="center" vertical="center" wrapText="1"/>
    </xf>
    <xf numFmtId="0" fontId="44" fillId="20" borderId="18" xfId="0" applyFont="1" applyFill="1" applyBorder="1" applyAlignment="1">
      <alignment/>
    </xf>
    <xf numFmtId="1" fontId="25" fillId="22" borderId="40" xfId="0" applyNumberFormat="1" applyFont="1" applyFill="1" applyBorder="1" applyAlignment="1">
      <alignment horizontal="center"/>
    </xf>
    <xf numFmtId="1" fontId="0" fillId="20" borderId="25" xfId="0" applyNumberFormat="1" applyFont="1" applyFill="1" applyBorder="1" applyAlignment="1">
      <alignment/>
    </xf>
    <xf numFmtId="1" fontId="0" fillId="20" borderId="39" xfId="0" applyNumberFormat="1" applyFont="1" applyFill="1" applyBorder="1" applyAlignment="1">
      <alignment/>
    </xf>
    <xf numFmtId="2" fontId="44" fillId="24" borderId="0" xfId="0" applyNumberFormat="1" applyFont="1" applyFill="1" applyBorder="1" applyAlignment="1">
      <alignment/>
    </xf>
    <xf numFmtId="1" fontId="44" fillId="24" borderId="0" xfId="0" applyNumberFormat="1" applyFont="1" applyFill="1" applyBorder="1" applyAlignment="1">
      <alignment/>
    </xf>
    <xf numFmtId="2" fontId="44" fillId="24" borderId="12" xfId="0" applyNumberFormat="1" applyFont="1" applyFill="1" applyBorder="1" applyAlignment="1">
      <alignment/>
    </xf>
    <xf numFmtId="0" fontId="45" fillId="24" borderId="26" xfId="0" applyFont="1" applyFill="1" applyBorder="1" applyAlignment="1" applyProtection="1">
      <alignment/>
      <protection/>
    </xf>
    <xf numFmtId="0" fontId="45" fillId="24" borderId="53" xfId="0" applyFont="1" applyFill="1" applyBorder="1" applyAlignment="1" applyProtection="1">
      <alignment horizontal="center" shrinkToFit="1"/>
      <protection locked="0"/>
    </xf>
    <xf numFmtId="0" fontId="45" fillId="24" borderId="54" xfId="0" applyFont="1" applyFill="1" applyBorder="1" applyAlignment="1" applyProtection="1">
      <alignment horizontal="right"/>
      <protection locked="0"/>
    </xf>
    <xf numFmtId="11" fontId="45" fillId="24" borderId="46" xfId="0" applyNumberFormat="1" applyFont="1" applyFill="1" applyBorder="1" applyAlignment="1">
      <alignment horizontal="left"/>
    </xf>
    <xf numFmtId="1" fontId="45" fillId="24" borderId="43" xfId="0" applyNumberFormat="1" applyFont="1" applyFill="1" applyBorder="1" applyAlignment="1">
      <alignment horizontal="center"/>
    </xf>
    <xf numFmtId="0" fontId="45" fillId="24" borderId="45" xfId="0" applyFont="1" applyFill="1" applyBorder="1" applyAlignment="1" applyProtection="1">
      <alignment/>
      <protection/>
    </xf>
    <xf numFmtId="0" fontId="45" fillId="24" borderId="53" xfId="0" applyFont="1" applyFill="1" applyBorder="1" applyAlignment="1">
      <alignment/>
    </xf>
    <xf numFmtId="15" fontId="0" fillId="0" borderId="12" xfId="0" applyNumberFormat="1" applyBorder="1" applyAlignment="1">
      <alignment/>
    </xf>
    <xf numFmtId="11" fontId="22" fillId="25" borderId="23" xfId="0" applyNumberFormat="1" applyFont="1" applyFill="1" applyBorder="1" applyAlignment="1">
      <alignment horizontal="left"/>
    </xf>
    <xf numFmtId="11" fontId="22" fillId="25" borderId="27" xfId="0" applyNumberFormat="1" applyFont="1" applyFill="1" applyBorder="1" applyAlignment="1">
      <alignment horizontal="left"/>
    </xf>
    <xf numFmtId="11" fontId="23" fillId="25" borderId="23" xfId="0" applyNumberFormat="1" applyFont="1" applyFill="1" applyBorder="1" applyAlignment="1">
      <alignment horizontal="left"/>
    </xf>
    <xf numFmtId="11" fontId="23" fillId="25" borderId="27" xfId="0" applyNumberFormat="1" applyFont="1" applyFill="1" applyBorder="1" applyAlignment="1">
      <alignment horizontal="left"/>
    </xf>
    <xf numFmtId="11" fontId="42" fillId="22" borderId="23" xfId="0" applyNumberFormat="1" applyFont="1" applyFill="1" applyBorder="1" applyAlignment="1">
      <alignment horizontal="left"/>
    </xf>
    <xf numFmtId="1" fontId="44" fillId="24" borderId="31" xfId="0" applyNumberFormat="1" applyFont="1" applyFill="1" applyBorder="1" applyAlignment="1">
      <alignment horizontal="center" shrinkToFit="1"/>
    </xf>
    <xf numFmtId="1" fontId="47" fillId="4" borderId="31" xfId="0" applyNumberFormat="1" applyFont="1" applyFill="1" applyBorder="1" applyAlignment="1">
      <alignment horizontal="center" shrinkToFit="1"/>
    </xf>
    <xf numFmtId="11" fontId="17" fillId="24" borderId="0" xfId="0" applyNumberFormat="1" applyFont="1" applyFill="1" applyAlignment="1">
      <alignment horizontal="center"/>
    </xf>
    <xf numFmtId="11" fontId="0" fillId="0" borderId="14" xfId="0" applyNumberFormat="1" applyFill="1" applyBorder="1" applyAlignment="1">
      <alignment horizontal="center" shrinkToFit="1"/>
    </xf>
    <xf numFmtId="11" fontId="0" fillId="7" borderId="14" xfId="0" applyNumberFormat="1" applyFill="1" applyBorder="1" applyAlignment="1">
      <alignment horizontal="center" shrinkToFit="1"/>
    </xf>
    <xf numFmtId="2" fontId="4" fillId="24" borderId="42" xfId="0" applyNumberFormat="1" applyFont="1" applyFill="1" applyBorder="1" applyAlignment="1">
      <alignment horizontal="center"/>
    </xf>
    <xf numFmtId="11" fontId="8" fillId="6" borderId="14" xfId="0" applyNumberFormat="1" applyFont="1" applyFill="1" applyBorder="1" applyAlignment="1">
      <alignment horizontal="center" shrinkToFit="1"/>
    </xf>
    <xf numFmtId="11" fontId="10" fillId="6" borderId="14" xfId="0" applyNumberFormat="1" applyFont="1" applyFill="1" applyBorder="1" applyAlignment="1">
      <alignment horizontal="center" shrinkToFit="1"/>
    </xf>
    <xf numFmtId="0" fontId="19" fillId="0" borderId="53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0" fillId="0" borderId="29" xfId="0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1" fontId="0" fillId="0" borderId="56" xfId="57" applyNumberFormat="1" applyFont="1" applyFill="1" applyBorder="1" applyAlignment="1">
      <alignment vertical="center"/>
      <protection/>
    </xf>
    <xf numFmtId="1" fontId="0" fillId="0" borderId="57" xfId="57" applyNumberFormat="1" applyFont="1" applyFill="1" applyBorder="1" applyAlignment="1">
      <alignment vertical="center"/>
      <protection/>
    </xf>
    <xf numFmtId="1" fontId="47" fillId="4" borderId="58" xfId="57" applyNumberFormat="1" applyFont="1" applyFill="1" applyBorder="1" applyAlignment="1">
      <alignment vertical="center"/>
      <protection/>
    </xf>
    <xf numFmtId="1" fontId="0" fillId="0" borderId="59" xfId="57" applyNumberFormat="1" applyFont="1" applyFill="1" applyBorder="1" applyAlignment="1">
      <alignment vertical="center"/>
      <protection/>
    </xf>
    <xf numFmtId="1" fontId="0" fillId="0" borderId="33" xfId="57" applyNumberFormat="1" applyFont="1" applyFill="1" applyBorder="1" applyAlignment="1">
      <alignment vertical="center"/>
      <protection/>
    </xf>
    <xf numFmtId="1" fontId="47" fillId="4" borderId="60" xfId="57" applyNumberFormat="1" applyFont="1" applyFill="1" applyBorder="1" applyAlignment="1">
      <alignment vertical="center"/>
      <protection/>
    </xf>
    <xf numFmtId="1" fontId="0" fillId="7" borderId="59" xfId="57" applyNumberFormat="1" applyFont="1" applyFill="1" applyBorder="1" applyAlignment="1">
      <alignment vertical="center"/>
      <protection/>
    </xf>
    <xf numFmtId="1" fontId="0" fillId="7" borderId="33" xfId="57" applyNumberFormat="1" applyFont="1" applyFill="1" applyBorder="1" applyAlignment="1">
      <alignment vertical="center"/>
      <protection/>
    </xf>
    <xf numFmtId="1" fontId="44" fillId="20" borderId="60" xfId="57" applyNumberFormat="1" applyFont="1" applyFill="1" applyBorder="1" applyAlignment="1">
      <alignment vertical="center"/>
      <protection/>
    </xf>
    <xf numFmtId="1" fontId="8" fillId="6" borderId="59" xfId="57" applyNumberFormat="1" applyFont="1" applyFill="1" applyBorder="1" applyAlignment="1">
      <alignment vertical="center"/>
      <protection/>
    </xf>
    <xf numFmtId="0" fontId="8" fillId="6" borderId="33" xfId="0" applyFont="1" applyFill="1" applyBorder="1" applyAlignment="1">
      <alignment/>
    </xf>
    <xf numFmtId="0" fontId="24" fillId="22" borderId="33" xfId="0" applyFont="1" applyFill="1" applyBorder="1" applyAlignment="1">
      <alignment/>
    </xf>
    <xf numFmtId="1" fontId="24" fillId="22" borderId="33" xfId="57" applyNumberFormat="1" applyFont="1" applyFill="1" applyBorder="1" applyAlignment="1">
      <alignment vertical="center"/>
      <protection/>
    </xf>
    <xf numFmtId="1" fontId="10" fillId="6" borderId="61" xfId="57" applyNumberFormat="1" applyFont="1" applyFill="1" applyBorder="1" applyAlignment="1">
      <alignment vertical="center"/>
      <protection/>
    </xf>
    <xf numFmtId="1" fontId="10" fillId="6" borderId="62" xfId="57" applyNumberFormat="1" applyFont="1" applyFill="1" applyBorder="1" applyAlignment="1">
      <alignment vertical="center"/>
      <protection/>
    </xf>
    <xf numFmtId="1" fontId="24" fillId="22" borderId="62" xfId="57" applyNumberFormat="1" applyFont="1" applyFill="1" applyBorder="1" applyAlignment="1">
      <alignment vertical="center"/>
      <protection/>
    </xf>
    <xf numFmtId="1" fontId="44" fillId="20" borderId="63" xfId="57" applyNumberFormat="1" applyFont="1" applyFill="1" applyBorder="1" applyAlignment="1">
      <alignment vertical="center"/>
      <protection/>
    </xf>
    <xf numFmtId="1" fontId="9" fillId="4" borderId="60" xfId="57" applyNumberFormat="1" applyFont="1" applyFill="1" applyBorder="1" applyAlignment="1">
      <alignment vertical="center"/>
      <protection/>
    </xf>
    <xf numFmtId="1" fontId="8" fillId="6" borderId="33" xfId="57" applyNumberFormat="1" applyFont="1" applyFill="1" applyBorder="1" applyAlignment="1">
      <alignment vertical="center"/>
      <protection/>
    </xf>
    <xf numFmtId="0" fontId="54" fillId="24" borderId="0" xfId="57" applyFont="1" applyFill="1" applyBorder="1">
      <alignment/>
      <protection/>
    </xf>
    <xf numFmtId="0" fontId="55" fillId="0" borderId="34" xfId="57" applyFont="1" applyBorder="1">
      <alignment/>
      <protection/>
    </xf>
    <xf numFmtId="0" fontId="51" fillId="24" borderId="40" xfId="57" applyFont="1" applyFill="1" applyBorder="1">
      <alignment/>
      <protection/>
    </xf>
    <xf numFmtId="0" fontId="51" fillId="24" borderId="64" xfId="57" applyFont="1" applyFill="1" applyBorder="1">
      <alignment/>
      <protection/>
    </xf>
    <xf numFmtId="20" fontId="51" fillId="24" borderId="44" xfId="57" applyNumberFormat="1" applyFont="1" applyFill="1" applyBorder="1">
      <alignment/>
      <protection/>
    </xf>
    <xf numFmtId="0" fontId="55" fillId="24" borderId="29" xfId="57" applyFont="1" applyFill="1" applyBorder="1">
      <alignment/>
      <protection/>
    </xf>
    <xf numFmtId="0" fontId="51" fillId="24" borderId="0" xfId="57" applyFont="1" applyFill="1" applyBorder="1">
      <alignment/>
      <protection/>
    </xf>
    <xf numFmtId="0" fontId="51" fillId="0" borderId="65" xfId="57" applyFont="1" applyBorder="1">
      <alignment/>
      <protection/>
    </xf>
    <xf numFmtId="0" fontId="51" fillId="24" borderId="0" xfId="57" applyNumberFormat="1" applyFont="1" applyFill="1" applyBorder="1" applyAlignment="1">
      <alignment horizontal="left"/>
      <protection/>
    </xf>
    <xf numFmtId="0" fontId="51" fillId="24" borderId="23" xfId="57" applyFont="1" applyFill="1" applyBorder="1">
      <alignment/>
      <protection/>
    </xf>
    <xf numFmtId="0" fontId="51" fillId="24" borderId="29" xfId="57" applyFont="1" applyFill="1" applyBorder="1">
      <alignment/>
      <protection/>
    </xf>
    <xf numFmtId="0" fontId="51" fillId="24" borderId="0" xfId="57" applyFont="1" applyFill="1" applyBorder="1" applyAlignment="1">
      <alignment horizontal="left"/>
      <protection/>
    </xf>
    <xf numFmtId="0" fontId="51" fillId="24" borderId="0" xfId="0" applyFont="1" applyFill="1" applyBorder="1" applyAlignment="1">
      <alignment horizontal="right"/>
    </xf>
    <xf numFmtId="0" fontId="51" fillId="0" borderId="0" xfId="0" applyFont="1" applyBorder="1" applyAlignment="1">
      <alignment horizontal="center"/>
    </xf>
    <xf numFmtId="0" fontId="51" fillId="24" borderId="0" xfId="0" applyFont="1" applyFill="1" applyBorder="1" applyAlignment="1">
      <alignment/>
    </xf>
    <xf numFmtId="0" fontId="51" fillId="24" borderId="23" xfId="57" applyFont="1" applyFill="1" applyBorder="1" applyAlignment="1">
      <alignment horizontal="center"/>
      <protection/>
    </xf>
    <xf numFmtId="0" fontId="51" fillId="24" borderId="0" xfId="0" applyFont="1" applyFill="1" applyBorder="1" applyAlignment="1">
      <alignment horizontal="center"/>
    </xf>
    <xf numFmtId="0" fontId="51" fillId="24" borderId="23" xfId="57" applyNumberFormat="1" applyFont="1" applyFill="1" applyBorder="1" applyAlignment="1">
      <alignment horizontal="center"/>
      <protection/>
    </xf>
    <xf numFmtId="0" fontId="51" fillId="0" borderId="0" xfId="0" applyFont="1" applyBorder="1" applyAlignment="1">
      <alignment/>
    </xf>
    <xf numFmtId="0" fontId="56" fillId="24" borderId="0" xfId="57" applyFont="1" applyFill="1" applyBorder="1" applyAlignment="1">
      <alignment horizontal="left" vertical="center"/>
      <protection/>
    </xf>
    <xf numFmtId="0" fontId="51" fillId="24" borderId="0" xfId="57" applyFont="1" applyFill="1" applyBorder="1" applyAlignment="1">
      <alignment vertical="center"/>
      <protection/>
    </xf>
    <xf numFmtId="0" fontId="51" fillId="24" borderId="0" xfId="57" applyFont="1" applyFill="1" applyBorder="1" applyAlignment="1">
      <alignment horizontal="left" vertical="center"/>
      <protection/>
    </xf>
    <xf numFmtId="0" fontId="51" fillId="0" borderId="0" xfId="0" applyFont="1" applyBorder="1" applyAlignment="1">
      <alignment horizontal="left"/>
    </xf>
    <xf numFmtId="0" fontId="51" fillId="24" borderId="23" xfId="57" applyFont="1" applyFill="1" applyBorder="1" applyAlignment="1">
      <alignment horizontal="right" vertical="center"/>
      <protection/>
    </xf>
    <xf numFmtId="0" fontId="51" fillId="24" borderId="19" xfId="57" applyFont="1" applyFill="1" applyBorder="1">
      <alignment/>
      <protection/>
    </xf>
    <xf numFmtId="0" fontId="51" fillId="24" borderId="12" xfId="57" applyFont="1" applyFill="1" applyBorder="1">
      <alignment/>
      <protection/>
    </xf>
    <xf numFmtId="0" fontId="51" fillId="24" borderId="12" xfId="57" applyFont="1" applyFill="1" applyBorder="1" applyAlignment="1">
      <alignment horizontal="left"/>
      <protection/>
    </xf>
    <xf numFmtId="166" fontId="51" fillId="24" borderId="12" xfId="57" applyNumberFormat="1" applyFont="1" applyFill="1" applyBorder="1">
      <alignment/>
      <protection/>
    </xf>
    <xf numFmtId="166" fontId="51" fillId="24" borderId="11" xfId="57" applyNumberFormat="1" applyFont="1" applyFill="1" applyBorder="1" applyAlignment="1">
      <alignment horizontal="right"/>
      <protection/>
    </xf>
    <xf numFmtId="1" fontId="24" fillId="22" borderId="44" xfId="0" applyNumberFormat="1" applyFont="1" applyFill="1" applyBorder="1" applyAlignment="1">
      <alignment horizontal="right"/>
    </xf>
    <xf numFmtId="0" fontId="24" fillId="22" borderId="11" xfId="0" applyFont="1" applyFill="1" applyBorder="1" applyAlignment="1">
      <alignment horizontal="right"/>
    </xf>
    <xf numFmtId="0" fontId="20" fillId="0" borderId="15" xfId="0" applyFont="1" applyBorder="1" applyAlignment="1">
      <alignment horizontal="center"/>
    </xf>
    <xf numFmtId="0" fontId="48" fillId="4" borderId="66" xfId="0" applyFont="1" applyFill="1" applyBorder="1" applyAlignment="1" applyProtection="1">
      <alignment horizontal="right"/>
      <protection locked="0"/>
    </xf>
    <xf numFmtId="1" fontId="7" fillId="20" borderId="34" xfId="0" applyNumberFormat="1" applyFont="1" applyFill="1" applyBorder="1" applyAlignment="1">
      <alignment horizontal="center" wrapText="1"/>
    </xf>
    <xf numFmtId="2" fontId="0" fillId="20" borderId="0" xfId="0" applyNumberFormat="1" applyFont="1" applyFill="1" applyBorder="1" applyAlignment="1">
      <alignment/>
    </xf>
    <xf numFmtId="2" fontId="0" fillId="20" borderId="23" xfId="0" applyNumberFormat="1" applyFill="1" applyBorder="1" applyAlignment="1">
      <alignment/>
    </xf>
    <xf numFmtId="2" fontId="0" fillId="20" borderId="12" xfId="0" applyNumberFormat="1" applyFont="1" applyFill="1" applyBorder="1" applyAlignment="1">
      <alignment/>
    </xf>
    <xf numFmtId="2" fontId="0" fillId="20" borderId="11" xfId="0" applyNumberFormat="1" applyFill="1" applyBorder="1" applyAlignment="1">
      <alignment/>
    </xf>
    <xf numFmtId="4" fontId="10" fillId="0" borderId="40" xfId="0" applyNumberFormat="1" applyFont="1" applyFill="1" applyBorder="1" applyAlignment="1">
      <alignment horizontal="center"/>
    </xf>
    <xf numFmtId="0" fontId="0" fillId="0" borderId="40" xfId="0" applyBorder="1" applyAlignment="1">
      <alignment/>
    </xf>
    <xf numFmtId="1" fontId="10" fillId="6" borderId="42" xfId="0" applyNumberFormat="1" applyFont="1" applyFill="1" applyBorder="1" applyAlignment="1">
      <alignment horizontal="center"/>
    </xf>
    <xf numFmtId="1" fontId="10" fillId="6" borderId="43" xfId="0" applyNumberFormat="1" applyFont="1" applyFill="1" applyBorder="1" applyAlignment="1">
      <alignment horizontal="center"/>
    </xf>
    <xf numFmtId="11" fontId="0" fillId="20" borderId="29" xfId="0" applyNumberFormat="1" applyFont="1" applyFill="1" applyBorder="1" applyAlignment="1">
      <alignment/>
    </xf>
    <xf numFmtId="11" fontId="0" fillId="20" borderId="19" xfId="0" applyNumberFormat="1" applyFont="1" applyFill="1" applyBorder="1" applyAlignment="1">
      <alignment/>
    </xf>
    <xf numFmtId="0" fontId="15" fillId="0" borderId="40" xfId="0" applyFont="1" applyBorder="1" applyAlignment="1">
      <alignment/>
    </xf>
    <xf numFmtId="0" fontId="46" fillId="24" borderId="29" xfId="0" applyFont="1" applyFill="1" applyBorder="1" applyAlignment="1">
      <alignment horizontal="center" shrinkToFit="1"/>
    </xf>
    <xf numFmtId="0" fontId="46" fillId="24" borderId="0" xfId="0" applyFont="1" applyFill="1" applyBorder="1" applyAlignment="1">
      <alignment horizontal="center"/>
    </xf>
    <xf numFmtId="1" fontId="46" fillId="24" borderId="0" xfId="0" applyNumberFormat="1" applyFont="1" applyFill="1" applyBorder="1" applyAlignment="1">
      <alignment horizontal="center"/>
    </xf>
    <xf numFmtId="11" fontId="44" fillId="24" borderId="29" xfId="0" applyNumberFormat="1" applyFont="1" applyFill="1" applyBorder="1" applyAlignment="1">
      <alignment horizontal="center"/>
    </xf>
    <xf numFmtId="11" fontId="44" fillId="24" borderId="19" xfId="0" applyNumberFormat="1" applyFont="1" applyFill="1" applyBorder="1" applyAlignment="1">
      <alignment horizontal="center"/>
    </xf>
    <xf numFmtId="2" fontId="0" fillId="0" borderId="40" xfId="0" applyNumberFormat="1" applyFont="1" applyBorder="1" applyAlignment="1">
      <alignment/>
    </xf>
    <xf numFmtId="2" fontId="46" fillId="24" borderId="0" xfId="0" applyNumberFormat="1" applyFont="1" applyFill="1" applyBorder="1" applyAlignment="1">
      <alignment/>
    </xf>
    <xf numFmtId="1" fontId="24" fillId="0" borderId="0" xfId="0" applyNumberFormat="1" applyFont="1" applyFill="1" applyBorder="1" applyAlignment="1">
      <alignment horizontal="center"/>
    </xf>
    <xf numFmtId="1" fontId="24" fillId="22" borderId="29" xfId="0" applyNumberFormat="1" applyFont="1" applyFill="1" applyBorder="1" applyAlignment="1">
      <alignment horizontal="center"/>
    </xf>
    <xf numFmtId="1" fontId="24" fillId="22" borderId="0" xfId="0" applyNumberFormat="1" applyFont="1" applyFill="1" applyBorder="1" applyAlignment="1">
      <alignment horizontal="center"/>
    </xf>
    <xf numFmtId="2" fontId="24" fillId="22" borderId="0" xfId="0" applyNumberFormat="1" applyFont="1" applyFill="1" applyBorder="1" applyAlignment="1">
      <alignment horizontal="center"/>
    </xf>
    <xf numFmtId="1" fontId="24" fillId="22" borderId="19" xfId="0" applyNumberFormat="1" applyFont="1" applyFill="1" applyBorder="1" applyAlignment="1">
      <alignment horizontal="center"/>
    </xf>
    <xf numFmtId="1" fontId="25" fillId="22" borderId="0" xfId="0" applyNumberFormat="1" applyFont="1" applyFill="1" applyBorder="1" applyAlignment="1">
      <alignment horizontal="center"/>
    </xf>
    <xf numFmtId="11" fontId="24" fillId="22" borderId="0" xfId="0" applyNumberFormat="1" applyFont="1" applyFill="1" applyBorder="1" applyAlignment="1">
      <alignment horizontal="center"/>
    </xf>
    <xf numFmtId="1" fontId="24" fillId="22" borderId="1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20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top" wrapText="1"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25" fillId="22" borderId="40" xfId="0" applyFont="1" applyFill="1" applyBorder="1" applyAlignment="1">
      <alignment/>
    </xf>
    <xf numFmtId="1" fontId="44" fillId="24" borderId="23" xfId="0" applyNumberFormat="1" applyFont="1" applyFill="1" applyBorder="1" applyAlignment="1">
      <alignment/>
    </xf>
    <xf numFmtId="1" fontId="44" fillId="24" borderId="11" xfId="0" applyNumberFormat="1" applyFont="1" applyFill="1" applyBorder="1" applyAlignment="1">
      <alignment/>
    </xf>
    <xf numFmtId="11" fontId="24" fillId="22" borderId="19" xfId="0" applyNumberFormat="1" applyFont="1" applyFill="1" applyBorder="1" applyAlignment="1">
      <alignment horizontal="center"/>
    </xf>
    <xf numFmtId="1" fontId="25" fillId="22" borderId="40" xfId="0" applyNumberFormat="1" applyFont="1" applyFill="1" applyBorder="1" applyAlignment="1">
      <alignment horizontal="center" wrapText="1"/>
    </xf>
    <xf numFmtId="0" fontId="0" fillId="0" borderId="29" xfId="0" applyFill="1" applyBorder="1" applyAlignment="1">
      <alignment horizontal="center"/>
    </xf>
    <xf numFmtId="0" fontId="24" fillId="0" borderId="29" xfId="0" applyFont="1" applyFill="1" applyBorder="1" applyAlignment="1">
      <alignment horizontal="center" shrinkToFit="1"/>
    </xf>
    <xf numFmtId="0" fontId="24" fillId="0" borderId="29" xfId="0" applyFont="1" applyFill="1" applyBorder="1" applyAlignment="1">
      <alignment/>
    </xf>
    <xf numFmtId="1" fontId="24" fillId="22" borderId="12" xfId="0" applyNumberFormat="1" applyFont="1" applyFill="1" applyBorder="1" applyAlignment="1">
      <alignment horizontal="center"/>
    </xf>
    <xf numFmtId="0" fontId="25" fillId="22" borderId="29" xfId="0" applyFont="1" applyFill="1" applyBorder="1" applyAlignment="1">
      <alignment horizontal="center"/>
    </xf>
    <xf numFmtId="0" fontId="57" fillId="22" borderId="38" xfId="0" applyNumberFormat="1" applyFont="1" applyFill="1" applyBorder="1" applyAlignment="1">
      <alignment/>
    </xf>
    <xf numFmtId="0" fontId="58" fillId="24" borderId="34" xfId="0" applyFont="1" applyFill="1" applyBorder="1" applyAlignment="1">
      <alignment/>
    </xf>
    <xf numFmtId="0" fontId="50" fillId="4" borderId="29" xfId="0" applyFont="1" applyFill="1" applyBorder="1" applyAlignment="1">
      <alignment horizontal="center" wrapText="1"/>
    </xf>
    <xf numFmtId="11" fontId="59" fillId="4" borderId="38" xfId="0" applyNumberFormat="1" applyFont="1" applyFill="1" applyBorder="1" applyAlignment="1">
      <alignment horizontal="left"/>
    </xf>
    <xf numFmtId="0" fontId="12" fillId="6" borderId="42" xfId="0" applyFont="1" applyFill="1" applyBorder="1" applyAlignment="1">
      <alignment horizontal="center"/>
    </xf>
    <xf numFmtId="2" fontId="60" fillId="20" borderId="38" xfId="0" applyNumberFormat="1" applyFont="1" applyFill="1" applyBorder="1" applyAlignment="1">
      <alignment horizontal="center" wrapText="1"/>
    </xf>
    <xf numFmtId="2" fontId="7" fillId="20" borderId="0" xfId="0" applyNumberFormat="1" applyFont="1" applyFill="1" applyBorder="1" applyAlignment="1">
      <alignment horizontal="center" wrapText="1"/>
    </xf>
    <xf numFmtId="1" fontId="0" fillId="0" borderId="29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1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19" fillId="0" borderId="0" xfId="0" applyFont="1" applyAlignment="1">
      <alignment/>
    </xf>
    <xf numFmtId="2" fontId="1" fillId="0" borderId="34" xfId="0" applyNumberFormat="1" applyFont="1" applyBorder="1" applyAlignment="1">
      <alignment/>
    </xf>
    <xf numFmtId="11" fontId="0" fillId="0" borderId="29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1" fontId="19" fillId="0" borderId="34" xfId="0" applyNumberFormat="1" applyFont="1" applyBorder="1" applyAlignment="1">
      <alignment horizontal="center" vertical="center" wrapText="1"/>
    </xf>
    <xf numFmtId="1" fontId="1" fillId="0" borderId="44" xfId="0" applyNumberFormat="1" applyFont="1" applyBorder="1" applyAlignment="1">
      <alignment horizontal="center" vertical="center" wrapText="1"/>
    </xf>
    <xf numFmtId="11" fontId="7" fillId="0" borderId="29" xfId="0" applyNumberFormat="1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 vertical="center" wrapText="1"/>
    </xf>
    <xf numFmtId="11" fontId="19" fillId="7" borderId="34" xfId="0" applyNumberFormat="1" applyFont="1" applyFill="1" applyBorder="1" applyAlignment="1">
      <alignment horizontal="center" vertical="center" wrapText="1"/>
    </xf>
    <xf numFmtId="1" fontId="1" fillId="7" borderId="44" xfId="0" applyNumberFormat="1" applyFont="1" applyFill="1" applyBorder="1" applyAlignment="1">
      <alignment horizontal="center" vertical="center" wrapText="1"/>
    </xf>
    <xf numFmtId="11" fontId="7" fillId="7" borderId="29" xfId="0" applyNumberFormat="1" applyFont="1" applyFill="1" applyBorder="1" applyAlignment="1">
      <alignment horizontal="center" vertical="center" wrapText="1"/>
    </xf>
    <xf numFmtId="11" fontId="7" fillId="7" borderId="0" xfId="0" applyNumberFormat="1" applyFont="1" applyFill="1" applyBorder="1" applyAlignment="1">
      <alignment horizontal="center" vertical="center" wrapText="1"/>
    </xf>
    <xf numFmtId="1" fontId="7" fillId="7" borderId="0" xfId="0" applyNumberFormat="1" applyFont="1" applyFill="1" applyBorder="1" applyAlignment="1">
      <alignment horizontal="center" vertical="center" wrapText="1"/>
    </xf>
    <xf numFmtId="1" fontId="7" fillId="7" borderId="23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shrinkToFit="1"/>
    </xf>
    <xf numFmtId="1" fontId="0" fillId="7" borderId="14" xfId="0" applyNumberFormat="1" applyFill="1" applyBorder="1" applyAlignment="1">
      <alignment horizontal="center" shrinkToFit="1"/>
    </xf>
    <xf numFmtId="9" fontId="47" fillId="4" borderId="31" xfId="0" applyNumberFormat="1" applyFont="1" applyFill="1" applyBorder="1" applyAlignment="1">
      <alignment horizontal="center" shrinkToFit="1"/>
    </xf>
    <xf numFmtId="1" fontId="8" fillId="6" borderId="14" xfId="0" applyNumberFormat="1" applyFont="1" applyFill="1" applyBorder="1" applyAlignment="1">
      <alignment horizontal="center" shrinkToFit="1"/>
    </xf>
    <xf numFmtId="1" fontId="10" fillId="6" borderId="14" xfId="0" applyNumberFormat="1" applyFont="1" applyFill="1" applyBorder="1" applyAlignment="1">
      <alignment horizontal="center" shrinkToFit="1"/>
    </xf>
    <xf numFmtId="0" fontId="7" fillId="0" borderId="2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7" borderId="29" xfId="0" applyFont="1" applyFill="1" applyBorder="1" applyAlignment="1">
      <alignment horizontal="center"/>
    </xf>
    <xf numFmtId="1" fontId="0" fillId="7" borderId="29" xfId="0" applyNumberFormat="1" applyFont="1" applyFill="1" applyBorder="1" applyAlignment="1">
      <alignment horizontal="center"/>
    </xf>
    <xf numFmtId="1" fontId="0" fillId="7" borderId="23" xfId="0" applyNumberFormat="1" applyFont="1" applyFill="1" applyBorder="1" applyAlignment="1">
      <alignment horizontal="center"/>
    </xf>
    <xf numFmtId="1" fontId="0" fillId="7" borderId="19" xfId="0" applyNumberFormat="1" applyFont="1" applyFill="1" applyBorder="1" applyAlignment="1">
      <alignment horizontal="center"/>
    </xf>
    <xf numFmtId="1" fontId="0" fillId="7" borderId="11" xfId="0" applyNumberFormat="1" applyFont="1" applyFill="1" applyBorder="1" applyAlignment="1">
      <alignment horizontal="center"/>
    </xf>
    <xf numFmtId="1" fontId="0" fillId="7" borderId="55" xfId="0" applyNumberFormat="1" applyFill="1" applyBorder="1" applyAlignment="1">
      <alignment horizontal="center" shrinkToFit="1"/>
    </xf>
    <xf numFmtId="1" fontId="47" fillId="4" borderId="55" xfId="0" applyNumberFormat="1" applyFont="1" applyFill="1" applyBorder="1" applyAlignment="1">
      <alignment horizontal="center" shrinkToFit="1"/>
    </xf>
    <xf numFmtId="1" fontId="44" fillId="24" borderId="55" xfId="0" applyNumberFormat="1" applyFont="1" applyFill="1" applyBorder="1" applyAlignment="1">
      <alignment horizontal="center" shrinkToFit="1"/>
    </xf>
    <xf numFmtId="1" fontId="8" fillId="6" borderId="55" xfId="0" applyNumberFormat="1" applyFont="1" applyFill="1" applyBorder="1" applyAlignment="1">
      <alignment horizontal="center" shrinkToFit="1"/>
    </xf>
    <xf numFmtId="1" fontId="24" fillId="22" borderId="55" xfId="0" applyNumberFormat="1" applyFont="1" applyFill="1" applyBorder="1" applyAlignment="1">
      <alignment horizontal="center" shrinkToFit="1"/>
    </xf>
    <xf numFmtId="1" fontId="10" fillId="6" borderId="55" xfId="0" applyNumberFormat="1" applyFont="1" applyFill="1" applyBorder="1" applyAlignment="1">
      <alignment horizontal="center" shrinkToFit="1"/>
    </xf>
    <xf numFmtId="1" fontId="0" fillId="0" borderId="55" xfId="0" applyNumberFormat="1" applyFill="1" applyBorder="1" applyAlignment="1">
      <alignment horizontal="center" shrinkToFit="1"/>
    </xf>
    <xf numFmtId="11" fontId="61" fillId="24" borderId="0" xfId="0" applyNumberFormat="1" applyFont="1" applyFill="1" applyAlignment="1">
      <alignment horizontal="center"/>
    </xf>
    <xf numFmtId="0" fontId="20" fillId="0" borderId="13" xfId="0" applyFont="1" applyBorder="1" applyAlignment="1">
      <alignment/>
    </xf>
    <xf numFmtId="178" fontId="20" fillId="0" borderId="1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11" fontId="0" fillId="7" borderId="29" xfId="0" applyNumberFormat="1" applyFont="1" applyFill="1" applyBorder="1" applyAlignment="1">
      <alignment/>
    </xf>
    <xf numFmtId="1" fontId="0" fillId="7" borderId="0" xfId="0" applyNumberFormat="1" applyFont="1" applyFill="1" applyBorder="1" applyAlignment="1">
      <alignment shrinkToFit="1"/>
    </xf>
    <xf numFmtId="1" fontId="0" fillId="7" borderId="0" xfId="0" applyNumberFormat="1" applyFont="1" applyFill="1" applyBorder="1" applyAlignment="1">
      <alignment horizontal="right"/>
    </xf>
    <xf numFmtId="1" fontId="0" fillId="7" borderId="23" xfId="0" applyNumberFormat="1" applyFont="1" applyFill="1" applyBorder="1" applyAlignment="1">
      <alignment/>
    </xf>
    <xf numFmtId="11" fontId="0" fillId="7" borderId="19" xfId="0" applyNumberFormat="1" applyFont="1" applyFill="1" applyBorder="1" applyAlignment="1">
      <alignment/>
    </xf>
    <xf numFmtId="1" fontId="0" fillId="7" borderId="12" xfId="0" applyNumberFormat="1" applyFont="1" applyFill="1" applyBorder="1" applyAlignment="1">
      <alignment shrinkToFit="1"/>
    </xf>
    <xf numFmtId="1" fontId="0" fillId="7" borderId="12" xfId="0" applyNumberFormat="1" applyFont="1" applyFill="1" applyBorder="1" applyAlignment="1">
      <alignment horizontal="right"/>
    </xf>
    <xf numFmtId="11" fontId="0" fillId="0" borderId="29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23" xfId="0" applyNumberFormat="1" applyFont="1" applyBorder="1" applyAlignment="1">
      <alignment/>
    </xf>
    <xf numFmtId="11" fontId="0" fillId="0" borderId="19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0" fontId="17" fillId="0" borderId="15" xfId="0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19" xfId="0" applyFont="1" applyFill="1" applyBorder="1" applyAlignment="1">
      <alignment horizontal="left" vertical="top"/>
    </xf>
    <xf numFmtId="0" fontId="20" fillId="0" borderId="0" xfId="0" applyFont="1" applyBorder="1" applyAlignment="1">
      <alignment/>
    </xf>
    <xf numFmtId="0" fontId="6" fillId="24" borderId="0" xfId="57" applyFont="1" applyFill="1" applyBorder="1">
      <alignment/>
      <protection/>
    </xf>
    <xf numFmtId="0" fontId="62" fillId="25" borderId="31" xfId="0" applyFont="1" applyFill="1" applyBorder="1" applyAlignment="1">
      <alignment horizontal="center" wrapText="1"/>
    </xf>
    <xf numFmtId="11" fontId="6" fillId="25" borderId="31" xfId="0" applyNumberFormat="1" applyFont="1" applyFill="1" applyBorder="1" applyAlignment="1">
      <alignment horizontal="center"/>
    </xf>
    <xf numFmtId="11" fontId="6" fillId="25" borderId="55" xfId="0" applyNumberFormat="1" applyFont="1" applyFill="1" applyBorder="1" applyAlignment="1">
      <alignment horizontal="center"/>
    </xf>
    <xf numFmtId="0" fontId="11" fillId="25" borderId="0" xfId="0" applyFont="1" applyFill="1" applyBorder="1" applyAlignment="1">
      <alignment horizontal="center"/>
    </xf>
    <xf numFmtId="1" fontId="8" fillId="25" borderId="0" xfId="0" applyNumberFormat="1" applyFont="1" applyFill="1" applyBorder="1" applyAlignment="1">
      <alignment/>
    </xf>
    <xf numFmtId="1" fontId="8" fillId="25" borderId="13" xfId="0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1" xfId="0" applyFill="1" applyBorder="1" applyAlignment="1">
      <alignment/>
    </xf>
    <xf numFmtId="2" fontId="0" fillId="4" borderId="67" xfId="0" applyNumberFormat="1" applyFont="1" applyFill="1" applyBorder="1" applyAlignment="1">
      <alignment/>
    </xf>
    <xf numFmtId="0" fontId="6" fillId="25" borderId="32" xfId="0" applyFont="1" applyFill="1" applyBorder="1" applyAlignment="1">
      <alignment horizontal="center" wrapText="1"/>
    </xf>
    <xf numFmtId="0" fontId="63" fillId="25" borderId="21" xfId="0" applyFont="1" applyFill="1" applyBorder="1" applyAlignment="1">
      <alignment wrapText="1"/>
    </xf>
    <xf numFmtId="2" fontId="64" fillId="6" borderId="22" xfId="0" applyNumberFormat="1" applyFont="1" applyFill="1" applyBorder="1" applyAlignment="1">
      <alignment wrapText="1"/>
    </xf>
    <xf numFmtId="2" fontId="7" fillId="20" borderId="44" xfId="0" applyNumberFormat="1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46" fillId="24" borderId="0" xfId="0" applyNumberFormat="1" applyFont="1" applyFill="1" applyBorder="1" applyAlignment="1">
      <alignment horizontal="center"/>
    </xf>
    <xf numFmtId="4" fontId="44" fillId="24" borderId="12" xfId="0" applyNumberFormat="1" applyFont="1" applyFill="1" applyBorder="1" applyAlignment="1">
      <alignment/>
    </xf>
    <xf numFmtId="171" fontId="47" fillId="4" borderId="0" xfId="0" applyNumberFormat="1" applyFont="1" applyFill="1" applyBorder="1" applyAlignment="1">
      <alignment horizontal="center"/>
    </xf>
    <xf numFmtId="171" fontId="47" fillId="4" borderId="12" xfId="0" applyNumberFormat="1" applyFont="1" applyFill="1" applyBorder="1" applyAlignment="1">
      <alignment horizontal="center"/>
    </xf>
    <xf numFmtId="2" fontId="24" fillId="22" borderId="12" xfId="0" applyNumberFormat="1" applyFont="1" applyFill="1" applyBorder="1" applyAlignment="1">
      <alignment horizontal="center" shrinkToFit="1"/>
    </xf>
    <xf numFmtId="0" fontId="7" fillId="0" borderId="29" xfId="0" applyFont="1" applyBorder="1" applyAlignment="1">
      <alignment horizontal="center" shrinkToFit="1"/>
    </xf>
    <xf numFmtId="11" fontId="0" fillId="0" borderId="19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7" fillId="7" borderId="29" xfId="0" applyFont="1" applyFill="1" applyBorder="1" applyAlignment="1">
      <alignment horizontal="center" shrinkToFit="1"/>
    </xf>
    <xf numFmtId="1" fontId="7" fillId="7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18" xfId="0" applyNumberFormat="1" applyBorder="1" applyAlignment="1">
      <alignment horizontal="center" vertical="top"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/>
    </xf>
    <xf numFmtId="0" fontId="0" fillId="0" borderId="23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1" fontId="0" fillId="0" borderId="11" xfId="0" applyNumberFormat="1" applyFont="1" applyBorder="1" applyAlignment="1">
      <alignment/>
    </xf>
    <xf numFmtId="0" fontId="1" fillId="20" borderId="34" xfId="0" applyFont="1" applyFill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7" fillId="4" borderId="34" xfId="57" applyFont="1" applyFill="1" applyBorder="1" applyAlignment="1">
      <alignment wrapText="1"/>
      <protection/>
    </xf>
    <xf numFmtId="0" fontId="0" fillId="0" borderId="40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5" fillId="24" borderId="18" xfId="57" applyFont="1" applyFill="1" applyBorder="1" applyAlignment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0" fontId="8" fillId="25" borderId="18" xfId="0" applyFont="1" applyFill="1" applyBorder="1" applyAlignment="1">
      <alignment/>
    </xf>
    <xf numFmtId="0" fontId="10" fillId="25" borderId="18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7" borderId="20" xfId="0" applyFont="1" applyFill="1" applyBorder="1" applyAlignment="1">
      <alignment/>
    </xf>
    <xf numFmtId="0" fontId="0" fillId="7" borderId="16" xfId="0" applyFont="1" applyFill="1" applyBorder="1" applyAlignment="1">
      <alignment/>
    </xf>
    <xf numFmtId="0" fontId="0" fillId="7" borderId="17" xfId="0" applyFont="1" applyFill="1" applyBorder="1" applyAlignment="1">
      <alignment/>
    </xf>
    <xf numFmtId="0" fontId="7" fillId="24" borderId="14" xfId="57" applyFont="1" applyFill="1" applyBorder="1" applyAlignment="1">
      <alignment horizontal="center"/>
      <protection/>
    </xf>
    <xf numFmtId="0" fontId="16" fillId="0" borderId="15" xfId="0" applyFont="1" applyBorder="1" applyAlignment="1">
      <alignment horizontal="center"/>
    </xf>
    <xf numFmtId="0" fontId="1" fillId="24" borderId="15" xfId="57" applyFont="1" applyFill="1" applyBorder="1" applyAlignment="1">
      <alignment horizontal="center" wrapText="1"/>
      <protection/>
    </xf>
    <xf numFmtId="0" fontId="0" fillId="0" borderId="41" xfId="0" applyFont="1" applyBorder="1" applyAlignment="1">
      <alignment wrapText="1"/>
    </xf>
    <xf numFmtId="0" fontId="51" fillId="24" borderId="68" xfId="57" applyFont="1" applyFill="1" applyBorder="1" applyAlignment="1">
      <alignment horizontal="center"/>
      <protection/>
    </xf>
    <xf numFmtId="0" fontId="51" fillId="0" borderId="21" xfId="0" applyFont="1" applyBorder="1" applyAlignment="1">
      <alignment horizontal="center"/>
    </xf>
    <xf numFmtId="15" fontId="1" fillId="24" borderId="15" xfId="57" applyNumberFormat="1" applyFont="1" applyFill="1" applyBorder="1" applyAlignment="1">
      <alignment horizontal="center"/>
      <protection/>
    </xf>
    <xf numFmtId="15" fontId="0" fillId="0" borderId="41" xfId="0" applyNumberFormat="1" applyFont="1" applyBorder="1" applyAlignment="1">
      <alignment/>
    </xf>
    <xf numFmtId="0" fontId="24" fillId="22" borderId="18" xfId="0" applyFont="1" applyFill="1" applyBorder="1" applyAlignment="1">
      <alignment/>
    </xf>
    <xf numFmtId="0" fontId="7" fillId="25" borderId="34" xfId="57" applyFont="1" applyFill="1" applyBorder="1" applyAlignment="1">
      <alignment wrapText="1"/>
      <protection/>
    </xf>
    <xf numFmtId="0" fontId="7" fillId="25" borderId="40" xfId="57" applyFont="1" applyFill="1" applyBorder="1" applyAlignment="1">
      <alignment wrapText="1"/>
      <protection/>
    </xf>
    <xf numFmtId="0" fontId="7" fillId="25" borderId="44" xfId="57" applyFont="1" applyFill="1" applyBorder="1" applyAlignment="1">
      <alignment wrapText="1"/>
      <protection/>
    </xf>
    <xf numFmtId="0" fontId="7" fillId="25" borderId="19" xfId="57" applyFont="1" applyFill="1" applyBorder="1" applyAlignment="1">
      <alignment wrapText="1"/>
      <protection/>
    </xf>
    <xf numFmtId="0" fontId="7" fillId="25" borderId="12" xfId="57" applyFont="1" applyFill="1" applyBorder="1" applyAlignment="1">
      <alignment wrapText="1"/>
      <protection/>
    </xf>
    <xf numFmtId="0" fontId="7" fillId="25" borderId="11" xfId="57" applyFont="1" applyFill="1" applyBorder="1" applyAlignment="1">
      <alignment wrapText="1"/>
      <protection/>
    </xf>
    <xf numFmtId="0" fontId="7" fillId="22" borderId="34" xfId="57" applyFont="1" applyFill="1" applyBorder="1" applyAlignment="1">
      <alignment wrapText="1"/>
      <protection/>
    </xf>
    <xf numFmtId="0" fontId="47" fillId="4" borderId="18" xfId="0" applyFont="1" applyFill="1" applyBorder="1" applyAlignment="1">
      <alignment/>
    </xf>
    <xf numFmtId="0" fontId="44" fillId="20" borderId="18" xfId="0" applyFont="1" applyFill="1" applyBorder="1" applyAlignment="1">
      <alignment/>
    </xf>
    <xf numFmtId="15" fontId="21" fillId="0" borderId="69" xfId="0" applyNumberFormat="1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1" fillId="7" borderId="25" xfId="0" applyFont="1" applyFill="1" applyBorder="1" applyAlignment="1" applyProtection="1">
      <alignment horizontal="center" vertical="center"/>
      <protection locked="0"/>
    </xf>
    <xf numFmtId="0" fontId="21" fillId="7" borderId="69" xfId="0" applyFont="1" applyFill="1" applyBorder="1" applyAlignment="1" applyProtection="1">
      <alignment horizontal="center" vertical="center"/>
      <protection locked="0"/>
    </xf>
    <xf numFmtId="11" fontId="1" fillId="0" borderId="70" xfId="0" applyNumberFormat="1" applyFont="1" applyBorder="1" applyAlignment="1">
      <alignment horizontal="center" vertical="center"/>
    </xf>
    <xf numFmtId="11" fontId="1" fillId="0" borderId="71" xfId="0" applyNumberFormat="1" applyFont="1" applyBorder="1" applyAlignment="1">
      <alignment horizontal="center" vertical="center"/>
    </xf>
    <xf numFmtId="15" fontId="21" fillId="0" borderId="25" xfId="0" applyNumberFormat="1" applyFont="1" applyBorder="1" applyAlignment="1" applyProtection="1">
      <alignment horizontal="center" vertical="center"/>
      <protection locked="0"/>
    </xf>
    <xf numFmtId="11" fontId="1" fillId="0" borderId="72" xfId="0" applyNumberFormat="1" applyFont="1" applyBorder="1" applyAlignment="1">
      <alignment horizontal="center" vertical="center"/>
    </xf>
    <xf numFmtId="0" fontId="42" fillId="22" borderId="69" xfId="0" applyFont="1" applyFill="1" applyBorder="1" applyAlignment="1" applyProtection="1">
      <alignment horizontal="center" vertical="center"/>
      <protection locked="0"/>
    </xf>
    <xf numFmtId="0" fontId="24" fillId="22" borderId="28" xfId="0" applyFont="1" applyFill="1" applyBorder="1" applyAlignment="1">
      <alignment horizontal="center" vertical="center"/>
    </xf>
    <xf numFmtId="0" fontId="22" fillId="25" borderId="69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3" fillId="25" borderId="69" xfId="0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11" fontId="19" fillId="0" borderId="40" xfId="0" applyNumberFormat="1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11" fontId="19" fillId="7" borderId="40" xfId="0" applyNumberFormat="1" applyFont="1" applyFill="1" applyBorder="1" applyAlignment="1">
      <alignment horizontal="center" vertical="center" wrapText="1"/>
    </xf>
    <xf numFmtId="0" fontId="20" fillId="7" borderId="40" xfId="0" applyFont="1" applyFill="1" applyBorder="1" applyAlignment="1">
      <alignment horizontal="center" vertical="center" wrapText="1"/>
    </xf>
    <xf numFmtId="2" fontId="1" fillId="0" borderId="34" xfId="0" applyNumberFormat="1" applyFont="1" applyBorder="1" applyAlignment="1">
      <alignment/>
    </xf>
    <xf numFmtId="0" fontId="0" fillId="0" borderId="44" xfId="0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2" fontId="1" fillId="7" borderId="40" xfId="0" applyNumberFormat="1" applyFont="1" applyFill="1" applyBorder="1" applyAlignment="1">
      <alignment horizontal="center"/>
    </xf>
    <xf numFmtId="2" fontId="1" fillId="7" borderId="44" xfId="0" applyNumberFormat="1" applyFont="1" applyFill="1" applyBorder="1" applyAlignment="1">
      <alignment horizontal="center"/>
    </xf>
    <xf numFmtId="11" fontId="41" fillId="0" borderId="20" xfId="0" applyNumberFormat="1" applyFont="1" applyBorder="1" applyAlignment="1">
      <alignment horizontal="center"/>
    </xf>
    <xf numFmtId="11" fontId="41" fillId="0" borderId="16" xfId="0" applyNumberFormat="1" applyFont="1" applyBorder="1" applyAlignment="1">
      <alignment horizontal="center"/>
    </xf>
    <xf numFmtId="11" fontId="41" fillId="0" borderId="17" xfId="0" applyNumberFormat="1" applyFont="1" applyBorder="1" applyAlignment="1">
      <alignment horizontal="center"/>
    </xf>
    <xf numFmtId="11" fontId="39" fillId="0" borderId="54" xfId="0" applyNumberFormat="1" applyFont="1" applyBorder="1" applyAlignment="1">
      <alignment horizontal="center" vertical="center"/>
    </xf>
    <xf numFmtId="11" fontId="39" fillId="0" borderId="15" xfId="0" applyNumberFormat="1" applyFont="1" applyBorder="1" applyAlignment="1">
      <alignment horizontal="center" vertical="center"/>
    </xf>
    <xf numFmtId="11" fontId="39" fillId="0" borderId="73" xfId="0" applyNumberFormat="1" applyFont="1" applyBorder="1" applyAlignment="1">
      <alignment horizontal="center" vertical="center"/>
    </xf>
    <xf numFmtId="11" fontId="41" fillId="0" borderId="67" xfId="0" applyNumberFormat="1" applyFont="1" applyBorder="1" applyAlignment="1">
      <alignment horizontal="center"/>
    </xf>
    <xf numFmtId="11" fontId="41" fillId="0" borderId="74" xfId="0" applyNumberFormat="1" applyFont="1" applyBorder="1" applyAlignment="1">
      <alignment horizontal="center"/>
    </xf>
    <xf numFmtId="11" fontId="41" fillId="0" borderId="75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valuation 9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11325"/>
          <c:w val="0.98375"/>
          <c:h val="0.79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'ER Antagonist REPORT'!$C$14</c:f>
              <c:strCache>
                <c:ptCount val="1"/>
                <c:pt idx="0">
                  <c:v>Avg  Adj Ral/E2 RLU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'ER Antagonist REPORT'!$D$15:$D$23</c:f>
                <c:numCache>
                  <c:ptCount val="9"/>
                  <c:pt idx="0">
                    <c:v>155.56349186104046</c:v>
                  </c:pt>
                  <c:pt idx="1">
                    <c:v>120.91525958289962</c:v>
                  </c:pt>
                  <c:pt idx="2">
                    <c:v>417.19300090006305</c:v>
                  </c:pt>
                  <c:pt idx="3">
                    <c:v>175.36248173426378</c:v>
                  </c:pt>
                  <c:pt idx="4">
                    <c:v>168.99852070358486</c:v>
                  </c:pt>
                  <c:pt idx="5">
                    <c:v>161.92745289171938</c:v>
                  </c:pt>
                  <c:pt idx="6">
                    <c:v>379.00923471598946</c:v>
                  </c:pt>
                  <c:pt idx="7">
                    <c:v>561.4427842621187</c:v>
                  </c:pt>
                  <c:pt idx="8">
                    <c:v>927.7240969167503</c:v>
                  </c:pt>
                </c:numCache>
              </c:numRef>
            </c:plus>
            <c:minus>
              <c:numRef>
                <c:f>'ER Antagonist REPORT'!$D$15:$D$23</c:f>
                <c:numCache>
                  <c:ptCount val="9"/>
                  <c:pt idx="0">
                    <c:v>155.56349186104046</c:v>
                  </c:pt>
                  <c:pt idx="1">
                    <c:v>120.91525958289962</c:v>
                  </c:pt>
                  <c:pt idx="2">
                    <c:v>417.19300090006305</c:v>
                  </c:pt>
                  <c:pt idx="3">
                    <c:v>175.36248173426378</c:v>
                  </c:pt>
                  <c:pt idx="4">
                    <c:v>168.99852070358486</c:v>
                  </c:pt>
                  <c:pt idx="5">
                    <c:v>161.92745289171938</c:v>
                  </c:pt>
                  <c:pt idx="6">
                    <c:v>379.00923471598946</c:v>
                  </c:pt>
                  <c:pt idx="7">
                    <c:v>561.4427842621187</c:v>
                  </c:pt>
                  <c:pt idx="8">
                    <c:v>927.7240969167503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stdDev"/>
            <c:val val="0"/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'ER Antagonist REPORT'!$A$5:$A$13</c:f>
              <c:numCache/>
            </c:numRef>
          </c:xVal>
          <c:yVal>
            <c:numRef>
              <c:f>'ER Antagonist REPORT'!$C$15:$C$23</c:f>
              <c:numCache/>
            </c:numRef>
          </c:yVal>
          <c:smooth val="0"/>
        </c:ser>
        <c:ser>
          <c:idx val="1"/>
          <c:order val="1"/>
          <c:tx>
            <c:strRef>
              <c:f>'ER Antagonist REPORT'!$A$25</c:f>
              <c:strCache>
                <c:ptCount val="1"/>
                <c:pt idx="0">
                  <c:v>Tamoxifen/E2 Control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'ER Antagonist REPORT'!$E$27</c:f>
                <c:numCache>
                  <c:ptCount val="1"/>
                  <c:pt idx="0">
                    <c:v>165.8700055250153</c:v>
                  </c:pt>
                </c:numCache>
              </c:numRef>
            </c:plus>
            <c:minus>
              <c:numRef>
                <c:f>'ER Antagonist REPORT'!$E$27</c:f>
                <c:numCache>
                  <c:ptCount val="1"/>
                  <c:pt idx="0">
                    <c:v>165.8700055250153</c:v>
                  </c:pt>
                </c:numCache>
              </c:numRef>
            </c:minus>
            <c:noEndCap val="1"/>
            <c:spPr>
              <a:ln w="3175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'ER Antagonist REPORT'!$A$27</c:f>
              <c:numCache/>
            </c:numRef>
          </c:xVal>
          <c:yVal>
            <c:numRef>
              <c:f>'ER Antagonist REPORT'!$D$27</c:f>
              <c:numCache/>
            </c:numRef>
          </c:yVal>
          <c:smooth val="0"/>
        </c:ser>
        <c:ser>
          <c:idx val="5"/>
          <c:order val="2"/>
          <c:tx>
            <c:strRef>
              <c:f>'ER Antagonist REPORT'!$A$35</c:f>
              <c:strCache>
                <c:ptCount val="1"/>
                <c:pt idx="0">
                  <c:v>E2 Control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'ER Antagonist REPORT'!$E$37</c:f>
                <c:numCache>
                  <c:ptCount val="1"/>
                  <c:pt idx="0">
                    <c:v>639.7487009586707</c:v>
                  </c:pt>
                </c:numCache>
              </c:numRef>
            </c:plus>
            <c:minus>
              <c:numRef>
                <c:f>'ER Antagonist REPORT'!$E$37</c:f>
                <c:numCache>
                  <c:ptCount val="1"/>
                  <c:pt idx="0">
                    <c:v>639.7487009586707</c:v>
                  </c:pt>
                </c:numCache>
              </c:numRef>
            </c:minus>
            <c:noEndCap val="0"/>
            <c:spPr>
              <a:ln w="12700">
                <a:solidFill>
                  <a:srgbClr val="FF6600"/>
                </a:solidFill>
              </a:ln>
            </c:spPr>
          </c:errBars>
          <c:xVal>
            <c:numRef>
              <c:f>'ER Antagonist REPORT'!$C$41</c:f>
              <c:numCache/>
            </c:numRef>
          </c:xVal>
          <c:yVal>
            <c:numRef>
              <c:f>'ER Antagonist REPORT'!$D$37</c:f>
              <c:numCache/>
            </c:numRef>
          </c:yVal>
          <c:smooth val="0"/>
        </c:ser>
        <c:ser>
          <c:idx val="3"/>
          <c:order val="3"/>
          <c:tx>
            <c:strRef>
              <c:f>'ER Antagonist REPORT'!$F$25</c:f>
              <c:strCache>
                <c:ptCount val="1"/>
                <c:pt idx="0">
                  <c:v>Chemical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'ER Antagonist REPORT'!$N$27:$N$37</c:f>
                <c:numCache>
                  <c:ptCount val="11"/>
                  <c:pt idx="0">
                    <c:v>91.79127599159234</c:v>
                  </c:pt>
                  <c:pt idx="1">
                    <c:v>114.66849490546439</c:v>
                  </c:pt>
                  <c:pt idx="2">
                    <c:v>37.50862663608501</c:v>
                  </c:pt>
                  <c:pt idx="3">
                    <c:v>623.9406973511335</c:v>
                  </c:pt>
                  <c:pt idx="4">
                    <c:v>461.33481548364296</c:v>
                  </c:pt>
                  <c:pt idx="5">
                    <c:v>603.7050720965597</c:v>
                  </c:pt>
                  <c:pt idx="6">
                    <c:v>578.9893976088279</c:v>
                  </c:pt>
                  <c:pt idx="7">
                    <c:v>455.5468370685388</c:v>
                  </c:pt>
                  <c:pt idx="8">
                    <c:v>631.7287376063871</c:v>
                  </c:pt>
                  <c:pt idx="9">
                    <c:v>515.3328599112858</c:v>
                  </c:pt>
                  <c:pt idx="10">
                    <c:v>357.53348686847465</c:v>
                  </c:pt>
                </c:numCache>
              </c:numRef>
            </c:plus>
            <c:minus>
              <c:numRef>
                <c:f>'ER Antagonist REPORT'!$N$27:$N$37</c:f>
                <c:numCache>
                  <c:ptCount val="11"/>
                  <c:pt idx="0">
                    <c:v>91.79127599159234</c:v>
                  </c:pt>
                  <c:pt idx="1">
                    <c:v>114.66849490546439</c:v>
                  </c:pt>
                  <c:pt idx="2">
                    <c:v>37.50862663608501</c:v>
                  </c:pt>
                  <c:pt idx="3">
                    <c:v>623.9406973511335</c:v>
                  </c:pt>
                  <c:pt idx="4">
                    <c:v>461.33481548364296</c:v>
                  </c:pt>
                  <c:pt idx="5">
                    <c:v>603.7050720965597</c:v>
                  </c:pt>
                  <c:pt idx="6">
                    <c:v>578.9893976088279</c:v>
                  </c:pt>
                  <c:pt idx="7">
                    <c:v>455.5468370685388</c:v>
                  </c:pt>
                  <c:pt idx="8">
                    <c:v>631.7287376063871</c:v>
                  </c:pt>
                  <c:pt idx="9">
                    <c:v>515.3328599112858</c:v>
                  </c:pt>
                  <c:pt idx="10">
                    <c:v>357.53348686847465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percentage"/>
            <c:val val="0"/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'ER Antagonist REPORT'!$F$27:$F$37</c:f>
              <c:numCache/>
            </c:numRef>
          </c:xVal>
          <c:yVal>
            <c:numRef>
              <c:f>'ER Antagonist REPORT'!$M$27:$M$37</c:f>
              <c:numCache/>
            </c:numRef>
          </c:yVal>
          <c:smooth val="0"/>
        </c:ser>
        <c:ser>
          <c:idx val="4"/>
          <c:order val="4"/>
          <c:tx>
            <c:strRef>
              <c:f>'ER Antagonist REPORT'!$F$38</c:f>
              <c:strCache>
                <c:ptCount val="1"/>
                <c:pt idx="0">
                  <c:v>Chemical 2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'ER Antagonist REPORT'!$N$40:$N$50</c:f>
                <c:numCache>
                  <c:ptCount val="11"/>
                  <c:pt idx="0">
                    <c:v>169.2844132122951</c:v>
                  </c:pt>
                  <c:pt idx="1">
                    <c:v>55.54012846586439</c:v>
                  </c:pt>
                  <c:pt idx="2">
                    <c:v>67.18640815603676</c:v>
                  </c:pt>
                  <c:pt idx="3">
                    <c:v>175.76771874779456</c:v>
                  </c:pt>
                  <c:pt idx="4">
                    <c:v>237.50862274385884</c:v>
                  </c:pt>
                  <c:pt idx="5">
                    <c:v>406.07915443072835</c:v>
                  </c:pt>
                  <c:pt idx="6">
                    <c:v>481.7248913663167</c:v>
                  </c:pt>
                  <c:pt idx="7">
                    <c:v>661.3519591535587</c:v>
                  </c:pt>
                  <c:pt idx="8">
                    <c:v>512.6024329732294</c:v>
                  </c:pt>
                  <c:pt idx="9">
                    <c:v>765.4927068211517</c:v>
                  </c:pt>
                  <c:pt idx="10">
                    <c:v>636.0377109521264</c:v>
                  </c:pt>
                </c:numCache>
              </c:numRef>
            </c:plus>
            <c:minus>
              <c:numRef>
                <c:f>'ER Antagonist REPORT'!$N$40:$N$50</c:f>
                <c:numCache>
                  <c:ptCount val="11"/>
                  <c:pt idx="0">
                    <c:v>169.2844132122951</c:v>
                  </c:pt>
                  <c:pt idx="1">
                    <c:v>55.54012846586439</c:v>
                  </c:pt>
                  <c:pt idx="2">
                    <c:v>67.18640815603676</c:v>
                  </c:pt>
                  <c:pt idx="3">
                    <c:v>175.76771874779456</c:v>
                  </c:pt>
                  <c:pt idx="4">
                    <c:v>237.50862274385884</c:v>
                  </c:pt>
                  <c:pt idx="5">
                    <c:v>406.07915443072835</c:v>
                  </c:pt>
                  <c:pt idx="6">
                    <c:v>481.7248913663167</c:v>
                  </c:pt>
                  <c:pt idx="7">
                    <c:v>661.3519591535587</c:v>
                  </c:pt>
                  <c:pt idx="8">
                    <c:v>512.6024329732294</c:v>
                  </c:pt>
                  <c:pt idx="9">
                    <c:v>765.4927068211517</c:v>
                  </c:pt>
                  <c:pt idx="10">
                    <c:v>636.0377109521264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percentage"/>
            <c:val val="0"/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'ER Antagonist REPORT'!$F$40:$F$50</c:f>
              <c:numCache/>
            </c:numRef>
          </c:xVal>
          <c:yVal>
            <c:numRef>
              <c:f>'ER Antagonist REPORT'!$M$40:$M$50</c:f>
              <c:numCache/>
            </c:numRef>
          </c:yVal>
          <c:smooth val="0"/>
        </c:ser>
        <c:ser>
          <c:idx val="2"/>
          <c:order val="5"/>
          <c:tx>
            <c:strRef>
              <c:f>'ER Antagonist REPORT'!$C$36</c:f>
              <c:strCache>
                <c:ptCount val="1"/>
                <c:pt idx="0">
                  <c:v>E2 Control Mean - 3x SD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'ER Antagonist REPORT'!$C$40:$C$41</c:f>
              <c:numCache/>
            </c:numRef>
          </c:xVal>
          <c:yVal>
            <c:numRef>
              <c:f>'ER Antagonist REPORT'!$C$37:$C$38</c:f>
              <c:numCache/>
            </c:numRef>
          </c:yVal>
          <c:smooth val="0"/>
        </c:ser>
        <c:axId val="59270515"/>
        <c:axId val="63672588"/>
      </c:scatterChart>
      <c:valAx>
        <c:axId val="5927051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g/ml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72588"/>
        <c:crossesAt val="-2000"/>
        <c:crossBetween val="midCat"/>
        <c:dispUnits/>
      </c:valAx>
      <c:valAx>
        <c:axId val="63672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Adjusted and Normalized RLU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2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70515"/>
        <c:crossesAt val="1E-0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25"/>
          <c:y val="0.0035"/>
          <c:w val="0.73775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2</xdr:row>
      <xdr:rowOff>76200</xdr:rowOff>
    </xdr:from>
    <xdr:to>
      <xdr:col>16</xdr:col>
      <xdr:colOff>542925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5657850" y="819150"/>
        <a:ext cx="65913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="125" zoomScaleNormal="125" zoomScalePageLayoutView="0" workbookViewId="0" topLeftCell="A1">
      <selection activeCell="E26" sqref="E26"/>
    </sheetView>
  </sheetViews>
  <sheetFormatPr defaultColWidth="8.8515625" defaultRowHeight="12.75"/>
  <cols>
    <col min="1" max="1" width="19.00390625" style="0" customWidth="1"/>
    <col min="2" max="2" width="4.00390625" style="0" customWidth="1"/>
    <col min="3" max="3" width="12.140625" style="1" bestFit="1" customWidth="1"/>
    <col min="4" max="4" width="12.28125" style="1" customWidth="1"/>
    <col min="5" max="5" width="13.140625" style="0" customWidth="1"/>
    <col min="6" max="7" width="12.7109375" style="0" customWidth="1"/>
    <col min="8" max="8" width="11.140625" style="0" customWidth="1"/>
    <col min="9" max="9" width="11.28125" style="0" customWidth="1"/>
  </cols>
  <sheetData>
    <row r="1" spans="1:6" ht="12.75" thickBot="1">
      <c r="A1" s="61" t="s">
        <v>168</v>
      </c>
      <c r="D1" s="18" t="s">
        <v>102</v>
      </c>
      <c r="E1" s="63" t="s">
        <v>238</v>
      </c>
      <c r="F1" s="63"/>
    </row>
    <row r="2" ht="12">
      <c r="E2" s="126" t="s">
        <v>6</v>
      </c>
    </row>
    <row r="5" spans="1:8" ht="12">
      <c r="A5" s="59" t="s">
        <v>115</v>
      </c>
      <c r="B5" s="1"/>
      <c r="C5" s="502" t="s">
        <v>240</v>
      </c>
      <c r="D5"/>
      <c r="H5" s="43"/>
    </row>
    <row r="6" spans="1:8" ht="12">
      <c r="A6" s="59" t="s">
        <v>164</v>
      </c>
      <c r="B6" s="1"/>
      <c r="C6" s="1" t="s">
        <v>241</v>
      </c>
      <c r="D6"/>
      <c r="E6" s="13" t="s">
        <v>161</v>
      </c>
      <c r="F6" s="62" t="s">
        <v>239</v>
      </c>
      <c r="G6" s="62"/>
      <c r="H6" s="43"/>
    </row>
    <row r="7" spans="1:8" ht="12">
      <c r="A7" s="59" t="s">
        <v>175</v>
      </c>
      <c r="B7" s="1"/>
      <c r="C7" s="1" t="s">
        <v>242</v>
      </c>
      <c r="D7"/>
      <c r="H7" s="43"/>
    </row>
    <row r="8" spans="1:9" ht="12">
      <c r="A8" s="60"/>
      <c r="F8" s="43"/>
      <c r="G8" s="43"/>
      <c r="H8" s="43"/>
      <c r="I8" s="43"/>
    </row>
    <row r="9" spans="1:9" ht="12">
      <c r="A9" s="60"/>
      <c r="C9" s="17" t="s">
        <v>167</v>
      </c>
      <c r="D9" s="17" t="s">
        <v>173</v>
      </c>
      <c r="I9" s="43"/>
    </row>
    <row r="10" spans="1:9" ht="12">
      <c r="A10" s="59" t="s">
        <v>14</v>
      </c>
      <c r="C10" s="125" t="s">
        <v>4</v>
      </c>
      <c r="D10" s="1" t="s">
        <v>243</v>
      </c>
      <c r="F10" s="13" t="s">
        <v>162</v>
      </c>
      <c r="G10" s="283">
        <v>40909</v>
      </c>
      <c r="H10" s="62"/>
      <c r="I10" s="43"/>
    </row>
    <row r="11" spans="1:9" ht="12">
      <c r="A11" s="59"/>
      <c r="C11" s="58"/>
      <c r="G11" s="126" t="s">
        <v>114</v>
      </c>
      <c r="I11" s="43"/>
    </row>
    <row r="12" spans="1:9" ht="12">
      <c r="A12" s="59" t="s">
        <v>15</v>
      </c>
      <c r="B12" s="13" t="s">
        <v>165</v>
      </c>
      <c r="C12" s="125" t="s">
        <v>217</v>
      </c>
      <c r="D12" s="1" t="s">
        <v>244</v>
      </c>
      <c r="I12" s="43"/>
    </row>
    <row r="13" spans="1:9" ht="12">
      <c r="A13" s="59" t="s">
        <v>5</v>
      </c>
      <c r="B13" s="13" t="s">
        <v>166</v>
      </c>
      <c r="C13" s="58" t="s">
        <v>16</v>
      </c>
      <c r="D13" s="1" t="s">
        <v>244</v>
      </c>
      <c r="I13" s="43"/>
    </row>
    <row r="14" spans="1:9" ht="12">
      <c r="A14" s="60"/>
      <c r="D14" s="395"/>
      <c r="I14" s="43"/>
    </row>
    <row r="15" spans="1:4" ht="12">
      <c r="A15" s="59" t="s">
        <v>17</v>
      </c>
      <c r="B15" s="13" t="s">
        <v>165</v>
      </c>
      <c r="C15" s="1" t="s">
        <v>245</v>
      </c>
      <c r="D15" s="457" t="s">
        <v>243</v>
      </c>
    </row>
    <row r="16" spans="2:4" ht="12">
      <c r="B16" s="13" t="s">
        <v>166</v>
      </c>
      <c r="C16" s="1" t="s">
        <v>246</v>
      </c>
      <c r="D16" s="457" t="s">
        <v>243</v>
      </c>
    </row>
    <row r="18" ht="12.75" thickBot="1">
      <c r="A18" s="13" t="s">
        <v>103</v>
      </c>
    </row>
    <row r="19" spans="1:8" ht="12">
      <c r="A19" s="298"/>
      <c r="B19" s="299"/>
      <c r="C19" s="299"/>
      <c r="D19" s="299"/>
      <c r="E19" s="299"/>
      <c r="F19" s="299"/>
      <c r="G19" s="299"/>
      <c r="H19" s="300"/>
    </row>
    <row r="20" spans="1:8" ht="12">
      <c r="A20" s="301"/>
      <c r="B20" s="302"/>
      <c r="C20" s="302"/>
      <c r="D20" s="302"/>
      <c r="E20" s="302"/>
      <c r="F20" s="302"/>
      <c r="G20" s="302"/>
      <c r="H20" s="303"/>
    </row>
    <row r="21" spans="1:8" ht="12.75" thickBot="1">
      <c r="A21" s="304"/>
      <c r="B21" s="305"/>
      <c r="C21" s="305"/>
      <c r="D21" s="305"/>
      <c r="E21" s="305"/>
      <c r="F21" s="305"/>
      <c r="G21" s="305"/>
      <c r="H21" s="306"/>
    </row>
    <row r="22" spans="1:8" ht="12">
      <c r="A22" s="302"/>
      <c r="B22" s="302"/>
      <c r="C22" s="302"/>
      <c r="D22" s="302"/>
      <c r="E22" s="302"/>
      <c r="F22" s="302"/>
      <c r="G22" s="302"/>
      <c r="H22" s="302"/>
    </row>
    <row r="23" spans="1:9" ht="60">
      <c r="A23" s="509" t="s">
        <v>46</v>
      </c>
      <c r="B23" s="510"/>
      <c r="C23" s="511"/>
      <c r="D23"/>
      <c r="E23" s="391" t="s">
        <v>151</v>
      </c>
      <c r="F23" s="391" t="s">
        <v>247</v>
      </c>
      <c r="G23" s="391" t="s">
        <v>248</v>
      </c>
      <c r="H23" s="391" t="s">
        <v>249</v>
      </c>
      <c r="I23" s="391" t="s">
        <v>152</v>
      </c>
    </row>
    <row r="24" spans="1:9" ht="12">
      <c r="A24" s="310" t="s">
        <v>47</v>
      </c>
      <c r="B24" s="390"/>
      <c r="C24" s="308" t="s">
        <v>48</v>
      </c>
      <c r="D24"/>
      <c r="E24" s="392" t="str">
        <f>$C$15</f>
        <v>Chemical 1</v>
      </c>
      <c r="F24" s="471" t="s">
        <v>160</v>
      </c>
      <c r="G24" s="393" t="s">
        <v>158</v>
      </c>
      <c r="H24" s="394" t="s">
        <v>159</v>
      </c>
      <c r="I24" s="394"/>
    </row>
    <row r="25" spans="1:9" ht="12">
      <c r="A25" s="307" t="s">
        <v>53</v>
      </c>
      <c r="B25" s="302"/>
      <c r="C25" s="506"/>
      <c r="D25"/>
      <c r="E25" s="392" t="str">
        <f>$C$16</f>
        <v>Chemical 2</v>
      </c>
      <c r="F25" s="503" t="s">
        <v>157</v>
      </c>
      <c r="G25" s="504" t="s">
        <v>158</v>
      </c>
      <c r="H25" s="505" t="s">
        <v>159</v>
      </c>
      <c r="I25" s="394"/>
    </row>
    <row r="26" spans="1:4" ht="12">
      <c r="A26" s="307" t="s">
        <v>5</v>
      </c>
      <c r="B26" s="302"/>
      <c r="C26" s="506"/>
      <c r="D26"/>
    </row>
    <row r="27" spans="1:4" ht="12" customHeight="1">
      <c r="A27" s="309" t="s">
        <v>218</v>
      </c>
      <c r="B27" s="43"/>
      <c r="C27" s="506"/>
      <c r="D27"/>
    </row>
    <row r="28" spans="1:4" ht="12">
      <c r="A28" s="307" t="s">
        <v>224</v>
      </c>
      <c r="B28" s="472"/>
      <c r="C28" s="506"/>
      <c r="D28"/>
    </row>
    <row r="29" spans="1:3" ht="12">
      <c r="A29" s="473" t="s">
        <v>109</v>
      </c>
      <c r="B29" s="62"/>
      <c r="C29" s="507"/>
    </row>
    <row r="31" spans="1:6" ht="13.5" thickBot="1">
      <c r="A31" s="455" t="s">
        <v>251</v>
      </c>
      <c r="B31" s="455"/>
      <c r="C31" s="89"/>
      <c r="D31" s="456">
        <v>40909</v>
      </c>
      <c r="E31" s="85"/>
      <c r="F31" s="474"/>
    </row>
    <row r="32" spans="1:6" ht="12.75">
      <c r="A32" s="85" t="s">
        <v>250</v>
      </c>
      <c r="B32" s="85"/>
      <c r="C32" s="89"/>
      <c r="D32" s="89" t="s">
        <v>183</v>
      </c>
      <c r="E32" s="85"/>
      <c r="F32" s="85"/>
    </row>
  </sheetData>
  <sheetProtection/>
  <mergeCells count="1">
    <mergeCell ref="A23:C23"/>
  </mergeCells>
  <printOptions/>
  <pageMargins left="0.25" right="0.25" top="1" bottom="1" header="0.5" footer="0.5"/>
  <pageSetup fitToHeight="1" fitToWidth="1" orientation="landscape"/>
  <headerFooter alignWithMargins="0">
    <oddHeader>&amp;LBG1Luc Antagonist Comprehensive
Testing Reporting Spreadsheet&amp;R&amp;D</oddHeader>
    <oddFooter>&amp;L&amp;A&amp;C&amp;F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="125" zoomScaleNormal="125" zoomScalePageLayoutView="0" workbookViewId="0" topLeftCell="A11">
      <selection activeCell="E45" sqref="E45"/>
    </sheetView>
  </sheetViews>
  <sheetFormatPr defaultColWidth="8.8515625" defaultRowHeight="12.75"/>
  <cols>
    <col min="1" max="1" width="7.00390625" style="134" customWidth="1"/>
    <col min="2" max="2" width="9.421875" style="134" customWidth="1"/>
    <col min="3" max="3" width="7.00390625" style="134" customWidth="1"/>
    <col min="4" max="4" width="8.7109375" style="134" customWidth="1"/>
    <col min="5" max="5" width="8.421875" style="134" customWidth="1"/>
    <col min="6" max="11" width="7.00390625" style="134" customWidth="1"/>
    <col min="12" max="12" width="10.28125" style="134" customWidth="1"/>
    <col min="13" max="13" width="9.28125" style="134" customWidth="1"/>
    <col min="14" max="16384" width="8.8515625" style="134" customWidth="1"/>
  </cols>
  <sheetData>
    <row r="1" spans="1:13" s="126" customFormat="1" ht="24.75" customHeight="1" thickBot="1">
      <c r="A1" s="331"/>
      <c r="B1" s="332"/>
      <c r="C1" s="332"/>
      <c r="D1" s="333"/>
      <c r="E1" s="531" t="s">
        <v>191</v>
      </c>
      <c r="F1" s="532"/>
      <c r="G1" s="533" t="str">
        <f>'Compound Tracking'!E1</f>
        <v>Enter Plate Identification Here</v>
      </c>
      <c r="H1" s="534"/>
      <c r="I1" s="130" t="s">
        <v>183</v>
      </c>
      <c r="J1" s="537">
        <f>'Compound Tracking'!G10</f>
        <v>40909</v>
      </c>
      <c r="K1" s="538"/>
      <c r="L1" s="334"/>
      <c r="M1" s="131"/>
    </row>
    <row r="2" spans="1:13" ht="12">
      <c r="A2" s="335"/>
      <c r="B2" s="336"/>
      <c r="C2" s="336"/>
      <c r="D2" s="337"/>
      <c r="E2" s="535" t="s">
        <v>132</v>
      </c>
      <c r="F2" s="536"/>
      <c r="G2" s="338">
        <f>'Compound Tracking'!B5</f>
        <v>0</v>
      </c>
      <c r="H2" s="336"/>
      <c r="I2" s="336"/>
      <c r="J2" s="336"/>
      <c r="K2" s="336"/>
      <c r="L2" s="339"/>
      <c r="M2" s="133"/>
    </row>
    <row r="3" spans="1:12" ht="12">
      <c r="A3" s="340" t="s">
        <v>215</v>
      </c>
      <c r="B3" s="336"/>
      <c r="C3" s="336" t="s">
        <v>128</v>
      </c>
      <c r="D3" s="341"/>
      <c r="E3" s="336"/>
      <c r="F3" s="336" t="s">
        <v>257</v>
      </c>
      <c r="G3" s="336"/>
      <c r="H3" s="342"/>
      <c r="I3" s="343">
        <v>50</v>
      </c>
      <c r="J3" s="344" t="s">
        <v>259</v>
      </c>
      <c r="K3" s="336"/>
      <c r="L3" s="345">
        <v>0.3</v>
      </c>
    </row>
    <row r="4" spans="1:12" ht="12">
      <c r="A4" s="340" t="s">
        <v>258</v>
      </c>
      <c r="B4" s="336"/>
      <c r="C4" s="336" t="s">
        <v>208</v>
      </c>
      <c r="D4" s="341"/>
      <c r="E4" s="336"/>
      <c r="F4" s="336" t="s">
        <v>117</v>
      </c>
      <c r="G4" s="336"/>
      <c r="H4" s="342"/>
      <c r="I4" s="346">
        <v>15</v>
      </c>
      <c r="J4" s="336" t="s">
        <v>118</v>
      </c>
      <c r="K4" s="336"/>
      <c r="L4" s="347">
        <v>0</v>
      </c>
    </row>
    <row r="5" spans="1:12" ht="12">
      <c r="A5" s="340"/>
      <c r="B5" s="336"/>
      <c r="C5" s="341"/>
      <c r="D5" s="341"/>
      <c r="E5" s="336"/>
      <c r="F5" s="336" t="s">
        <v>119</v>
      </c>
      <c r="G5" s="336"/>
      <c r="H5" s="342"/>
      <c r="I5" s="346">
        <v>0</v>
      </c>
      <c r="J5" s="348" t="s">
        <v>120</v>
      </c>
      <c r="K5" s="336"/>
      <c r="L5" s="347">
        <v>15</v>
      </c>
    </row>
    <row r="6" spans="1:12" ht="12">
      <c r="A6" s="340" t="s">
        <v>121</v>
      </c>
      <c r="B6" s="336"/>
      <c r="C6" s="341" t="s">
        <v>122</v>
      </c>
      <c r="D6" s="341"/>
      <c r="E6" s="349" t="s">
        <v>125</v>
      </c>
      <c r="F6" s="350"/>
      <c r="G6" s="351" t="s">
        <v>126</v>
      </c>
      <c r="H6" s="349"/>
      <c r="I6" s="352">
        <v>5</v>
      </c>
      <c r="J6" s="351"/>
      <c r="K6" s="351" t="s">
        <v>127</v>
      </c>
      <c r="L6" s="353">
        <v>50</v>
      </c>
    </row>
    <row r="7" spans="1:12" ht="12">
      <c r="A7" s="354" t="s">
        <v>123</v>
      </c>
      <c r="B7" s="355"/>
      <c r="C7" s="355" t="s">
        <v>124</v>
      </c>
      <c r="D7" s="356"/>
      <c r="E7" s="355"/>
      <c r="F7" s="355"/>
      <c r="G7" s="355"/>
      <c r="H7" s="355"/>
      <c r="I7" s="356"/>
      <c r="J7" s="355"/>
      <c r="K7" s="357"/>
      <c r="L7" s="358"/>
    </row>
    <row r="8" spans="1:12" ht="12">
      <c r="A8" s="135"/>
      <c r="B8" s="136"/>
      <c r="C8" s="132"/>
      <c r="D8" s="132"/>
      <c r="E8" s="132"/>
      <c r="F8" s="132"/>
      <c r="G8" s="132"/>
      <c r="H8" s="132"/>
      <c r="I8" s="136"/>
      <c r="J8" s="136"/>
      <c r="K8" s="136"/>
      <c r="L8" s="132"/>
    </row>
    <row r="9" spans="1:12" ht="12">
      <c r="A9" s="138"/>
      <c r="B9" s="139"/>
      <c r="C9" s="139"/>
      <c r="D9" s="140" t="s">
        <v>12</v>
      </c>
      <c r="E9" s="141" t="s">
        <v>13</v>
      </c>
      <c r="F9" s="142" t="s">
        <v>26</v>
      </c>
      <c r="G9" s="143"/>
      <c r="H9" s="144"/>
      <c r="I9" s="145"/>
      <c r="J9" s="139"/>
      <c r="K9" s="139"/>
      <c r="L9" s="139"/>
    </row>
    <row r="10" spans="1:12" ht="12">
      <c r="A10" s="137"/>
      <c r="B10" s="146"/>
      <c r="C10" s="31" t="s">
        <v>210</v>
      </c>
      <c r="D10" s="147">
        <f>J20/B20</f>
        <v>8.553292894280762</v>
      </c>
      <c r="E10" s="148">
        <f>I21/B21</f>
        <v>8.829022988505747</v>
      </c>
      <c r="F10" s="149">
        <f>AVERAGE(D10:E10)</f>
        <v>8.691157941393254</v>
      </c>
      <c r="G10" s="150"/>
      <c r="H10" s="151"/>
      <c r="I10" s="152"/>
      <c r="J10" s="153"/>
      <c r="K10" s="154"/>
      <c r="L10" s="154"/>
    </row>
    <row r="11" spans="1:13" s="17" customFormat="1" ht="12">
      <c r="A11" s="157"/>
      <c r="B11" s="158"/>
      <c r="C11" s="31"/>
      <c r="D11" s="540" t="s">
        <v>177</v>
      </c>
      <c r="E11" s="541"/>
      <c r="F11" s="541"/>
      <c r="G11" s="541"/>
      <c r="H11" s="541"/>
      <c r="I11" s="541"/>
      <c r="J11" s="541"/>
      <c r="K11" s="542"/>
      <c r="L11" s="132"/>
      <c r="M11" s="139"/>
    </row>
    <row r="12" spans="1:13" s="156" customFormat="1" ht="12" customHeight="1">
      <c r="A12" s="137"/>
      <c r="B12" s="146"/>
      <c r="C12" s="31"/>
      <c r="D12" s="543"/>
      <c r="E12" s="544"/>
      <c r="F12" s="544"/>
      <c r="G12" s="544"/>
      <c r="H12" s="544"/>
      <c r="I12" s="544"/>
      <c r="J12" s="544"/>
      <c r="K12" s="545"/>
      <c r="L12" s="132"/>
      <c r="M12" s="155"/>
    </row>
    <row r="13" spans="1:13" ht="15">
      <c r="A13" s="137"/>
      <c r="B13" s="330" t="s">
        <v>129</v>
      </c>
      <c r="C13" s="475"/>
      <c r="D13" s="475"/>
      <c r="E13" s="475"/>
      <c r="F13" s="475"/>
      <c r="G13" s="475"/>
      <c r="H13" s="475"/>
      <c r="I13" s="475"/>
      <c r="J13" s="475"/>
      <c r="K13" s="330" t="s">
        <v>18</v>
      </c>
      <c r="L13" s="475"/>
      <c r="M13" s="132"/>
    </row>
    <row r="14" spans="1:13" ht="12">
      <c r="A14" s="9" t="s">
        <v>55</v>
      </c>
      <c r="B14" s="311">
        <v>4454</v>
      </c>
      <c r="C14" s="312">
        <v>4279</v>
      </c>
      <c r="D14" s="312">
        <v>5177</v>
      </c>
      <c r="E14" s="312">
        <v>10835</v>
      </c>
      <c r="F14" s="312">
        <v>14586</v>
      </c>
      <c r="G14" s="312">
        <v>15694</v>
      </c>
      <c r="H14" s="312">
        <v>15341</v>
      </c>
      <c r="I14" s="312">
        <v>15925</v>
      </c>
      <c r="J14" s="312">
        <v>15264</v>
      </c>
      <c r="K14" s="312">
        <v>15408</v>
      </c>
      <c r="L14" s="312">
        <v>14805</v>
      </c>
      <c r="M14" s="313">
        <v>3342</v>
      </c>
    </row>
    <row r="15" spans="1:13" s="15" customFormat="1" ht="12">
      <c r="A15" s="9" t="s">
        <v>56</v>
      </c>
      <c r="B15" s="314">
        <v>4300</v>
      </c>
      <c r="C15" s="170">
        <v>4556</v>
      </c>
      <c r="D15" s="170">
        <v>5120</v>
      </c>
      <c r="E15" s="170">
        <v>11789</v>
      </c>
      <c r="F15" s="170">
        <v>15999</v>
      </c>
      <c r="G15" s="170">
        <v>17537</v>
      </c>
      <c r="H15" s="170">
        <v>16947</v>
      </c>
      <c r="I15" s="170">
        <v>17263</v>
      </c>
      <c r="J15" s="170">
        <v>16511</v>
      </c>
      <c r="K15" s="170">
        <v>15943</v>
      </c>
      <c r="L15" s="315">
        <v>15434</v>
      </c>
      <c r="M15" s="316">
        <v>3698</v>
      </c>
    </row>
    <row r="16" spans="1:13" ht="12">
      <c r="A16" s="9" t="s">
        <v>57</v>
      </c>
      <c r="B16" s="314">
        <v>4581</v>
      </c>
      <c r="C16" s="170">
        <v>4605</v>
      </c>
      <c r="D16" s="170">
        <v>5062</v>
      </c>
      <c r="E16" s="170">
        <v>12748</v>
      </c>
      <c r="F16" s="170">
        <v>15348</v>
      </c>
      <c r="G16" s="170">
        <v>16467</v>
      </c>
      <c r="H16" s="170">
        <v>16799</v>
      </c>
      <c r="I16" s="170">
        <v>16941</v>
      </c>
      <c r="J16" s="170">
        <v>17171</v>
      </c>
      <c r="K16" s="170">
        <v>16963</v>
      </c>
      <c r="L16" s="315">
        <v>15897</v>
      </c>
      <c r="M16" s="316">
        <v>4363</v>
      </c>
    </row>
    <row r="17" spans="1:13" ht="12">
      <c r="A17" s="9" t="s">
        <v>58</v>
      </c>
      <c r="B17" s="317">
        <v>2889</v>
      </c>
      <c r="C17" s="124">
        <v>4519</v>
      </c>
      <c r="D17" s="124">
        <v>4971</v>
      </c>
      <c r="E17" s="124">
        <v>6284</v>
      </c>
      <c r="F17" s="124">
        <v>11538</v>
      </c>
      <c r="G17" s="124">
        <v>17107</v>
      </c>
      <c r="H17" s="124">
        <v>16955</v>
      </c>
      <c r="I17" s="124">
        <v>14996</v>
      </c>
      <c r="J17" s="124">
        <v>16578</v>
      </c>
      <c r="K17" s="124">
        <v>16771</v>
      </c>
      <c r="L17" s="318">
        <v>15165</v>
      </c>
      <c r="M17" s="316">
        <v>3617</v>
      </c>
    </row>
    <row r="18" spans="1:13" ht="12">
      <c r="A18" s="9" t="s">
        <v>59</v>
      </c>
      <c r="B18" s="317">
        <v>2820</v>
      </c>
      <c r="C18" s="124">
        <v>4677</v>
      </c>
      <c r="D18" s="124">
        <v>5091</v>
      </c>
      <c r="E18" s="124">
        <v>5865</v>
      </c>
      <c r="F18" s="124">
        <v>12232</v>
      </c>
      <c r="G18" s="124">
        <v>16217</v>
      </c>
      <c r="H18" s="124">
        <v>16399</v>
      </c>
      <c r="I18" s="124">
        <v>16827</v>
      </c>
      <c r="J18" s="124">
        <v>15011</v>
      </c>
      <c r="K18" s="124">
        <v>17108</v>
      </c>
      <c r="L18" s="318">
        <v>16196</v>
      </c>
      <c r="M18" s="319">
        <v>6029</v>
      </c>
    </row>
    <row r="19" spans="1:13" ht="12">
      <c r="A19" s="9" t="s">
        <v>60</v>
      </c>
      <c r="B19" s="317">
        <v>2409</v>
      </c>
      <c r="C19" s="124">
        <v>4543</v>
      </c>
      <c r="D19" s="124">
        <v>5176</v>
      </c>
      <c r="E19" s="124">
        <v>6368</v>
      </c>
      <c r="F19" s="124">
        <v>12076</v>
      </c>
      <c r="G19" s="124">
        <v>15908</v>
      </c>
      <c r="H19" s="124">
        <v>15492</v>
      </c>
      <c r="I19" s="124">
        <v>16666</v>
      </c>
      <c r="J19" s="124">
        <v>15690</v>
      </c>
      <c r="K19" s="124">
        <v>14928</v>
      </c>
      <c r="L19" s="318">
        <v>14247</v>
      </c>
      <c r="M19" s="319">
        <v>6059</v>
      </c>
    </row>
    <row r="20" spans="1:13" ht="12">
      <c r="A20" s="9" t="s">
        <v>61</v>
      </c>
      <c r="B20" s="320">
        <v>2308</v>
      </c>
      <c r="C20" s="321">
        <v>2418</v>
      </c>
      <c r="D20" s="321">
        <v>3356</v>
      </c>
      <c r="E20" s="321">
        <v>3765</v>
      </c>
      <c r="F20" s="321">
        <v>5557</v>
      </c>
      <c r="G20" s="321">
        <v>9403</v>
      </c>
      <c r="H20" s="321">
        <v>13740</v>
      </c>
      <c r="I20" s="321">
        <v>17641</v>
      </c>
      <c r="J20" s="321">
        <v>19741</v>
      </c>
      <c r="K20" s="322">
        <v>14406</v>
      </c>
      <c r="L20" s="323">
        <v>15227</v>
      </c>
      <c r="M20" s="319">
        <v>6234</v>
      </c>
    </row>
    <row r="21" spans="1:13" ht="12">
      <c r="A21" s="9" t="s">
        <v>62</v>
      </c>
      <c r="B21" s="324">
        <v>2088</v>
      </c>
      <c r="C21" s="325">
        <v>2247</v>
      </c>
      <c r="D21" s="325">
        <v>2766</v>
      </c>
      <c r="E21" s="325">
        <v>3517</v>
      </c>
      <c r="F21" s="325">
        <v>5318</v>
      </c>
      <c r="G21" s="325">
        <v>9174</v>
      </c>
      <c r="H21" s="325">
        <v>14276</v>
      </c>
      <c r="I21" s="325">
        <v>18435</v>
      </c>
      <c r="J21" s="325">
        <v>18429</v>
      </c>
      <c r="K21" s="326">
        <v>12886</v>
      </c>
      <c r="L21" s="326">
        <v>13881</v>
      </c>
      <c r="M21" s="327">
        <v>5632</v>
      </c>
    </row>
    <row r="22" spans="1:13" ht="12">
      <c r="A22" s="137"/>
      <c r="B22" s="10">
        <v>1</v>
      </c>
      <c r="C22" s="10">
        <v>2</v>
      </c>
      <c r="D22" s="10">
        <v>3</v>
      </c>
      <c r="E22" s="10">
        <v>4</v>
      </c>
      <c r="F22" s="10">
        <v>5</v>
      </c>
      <c r="G22" s="10">
        <v>6</v>
      </c>
      <c r="H22" s="10">
        <v>7</v>
      </c>
      <c r="I22" s="10">
        <v>8</v>
      </c>
      <c r="J22" s="10">
        <v>9</v>
      </c>
      <c r="K22" s="10">
        <v>10</v>
      </c>
      <c r="L22" s="10">
        <v>11</v>
      </c>
      <c r="M22" s="10">
        <v>12</v>
      </c>
    </row>
    <row r="23" spans="1:13" s="15" customFormat="1" ht="15">
      <c r="A23" s="160"/>
      <c r="B23" s="330" t="s">
        <v>130</v>
      </c>
      <c r="C23" s="475"/>
      <c r="D23" s="475"/>
      <c r="E23" s="475"/>
      <c r="F23" s="475"/>
      <c r="G23" s="475"/>
      <c r="H23" s="475"/>
      <c r="I23" s="475"/>
      <c r="J23" s="475"/>
      <c r="K23" s="330" t="s">
        <v>19</v>
      </c>
      <c r="L23" s="475"/>
      <c r="M23" s="475"/>
    </row>
    <row r="24" spans="1:13" s="15" customFormat="1" ht="12">
      <c r="A24" s="9" t="s">
        <v>55</v>
      </c>
      <c r="B24" s="311">
        <f aca="true" t="shared" si="0" ref="B24:B31">B14-$H$33</f>
        <v>699</v>
      </c>
      <c r="C24" s="312">
        <f aca="true" t="shared" si="1" ref="C24:C31">C14-$H$33</f>
        <v>524</v>
      </c>
      <c r="D24" s="312">
        <f aca="true" t="shared" si="2" ref="D24:M24">D14-$H$33</f>
        <v>1422</v>
      </c>
      <c r="E24" s="312">
        <f t="shared" si="2"/>
        <v>7080</v>
      </c>
      <c r="F24" s="312">
        <f t="shared" si="2"/>
        <v>10831</v>
      </c>
      <c r="G24" s="312">
        <f t="shared" si="2"/>
        <v>11939</v>
      </c>
      <c r="H24" s="312">
        <f t="shared" si="2"/>
        <v>11586</v>
      </c>
      <c r="I24" s="312">
        <f t="shared" si="2"/>
        <v>12170</v>
      </c>
      <c r="J24" s="312">
        <f t="shared" si="2"/>
        <v>11509</v>
      </c>
      <c r="K24" s="312">
        <f t="shared" si="2"/>
        <v>11653</v>
      </c>
      <c r="L24" s="312">
        <f t="shared" si="2"/>
        <v>11050</v>
      </c>
      <c r="M24" s="313">
        <f t="shared" si="2"/>
        <v>-413</v>
      </c>
    </row>
    <row r="25" spans="1:13" s="15" customFormat="1" ht="12">
      <c r="A25" s="9" t="s">
        <v>56</v>
      </c>
      <c r="B25" s="314">
        <f t="shared" si="0"/>
        <v>545</v>
      </c>
      <c r="C25" s="315">
        <f t="shared" si="1"/>
        <v>801</v>
      </c>
      <c r="D25" s="315">
        <f aca="true" t="shared" si="3" ref="D25:M25">D15-$H$33</f>
        <v>1365</v>
      </c>
      <c r="E25" s="315">
        <f t="shared" si="3"/>
        <v>8034</v>
      </c>
      <c r="F25" s="315">
        <f t="shared" si="3"/>
        <v>12244</v>
      </c>
      <c r="G25" s="315">
        <f t="shared" si="3"/>
        <v>13782</v>
      </c>
      <c r="H25" s="315">
        <f t="shared" si="3"/>
        <v>13192</v>
      </c>
      <c r="I25" s="315">
        <f t="shared" si="3"/>
        <v>13508</v>
      </c>
      <c r="J25" s="315">
        <f t="shared" si="3"/>
        <v>12756</v>
      </c>
      <c r="K25" s="315">
        <f t="shared" si="3"/>
        <v>12188</v>
      </c>
      <c r="L25" s="315">
        <f t="shared" si="3"/>
        <v>11679</v>
      </c>
      <c r="M25" s="328">
        <f t="shared" si="3"/>
        <v>-57</v>
      </c>
    </row>
    <row r="26" spans="1:13" ht="12">
      <c r="A26" s="9" t="s">
        <v>57</v>
      </c>
      <c r="B26" s="314">
        <f t="shared" si="0"/>
        <v>826</v>
      </c>
      <c r="C26" s="315">
        <f t="shared" si="1"/>
        <v>850</v>
      </c>
      <c r="D26" s="315">
        <f aca="true" t="shared" si="4" ref="D26:M26">D16-$H$33</f>
        <v>1307</v>
      </c>
      <c r="E26" s="315">
        <f t="shared" si="4"/>
        <v>8993</v>
      </c>
      <c r="F26" s="315">
        <f t="shared" si="4"/>
        <v>11593</v>
      </c>
      <c r="G26" s="315">
        <f t="shared" si="4"/>
        <v>12712</v>
      </c>
      <c r="H26" s="315">
        <f t="shared" si="4"/>
        <v>13044</v>
      </c>
      <c r="I26" s="315">
        <f t="shared" si="4"/>
        <v>13186</v>
      </c>
      <c r="J26" s="315">
        <f t="shared" si="4"/>
        <v>13416</v>
      </c>
      <c r="K26" s="315">
        <f t="shared" si="4"/>
        <v>13208</v>
      </c>
      <c r="L26" s="315">
        <f t="shared" si="4"/>
        <v>12142</v>
      </c>
      <c r="M26" s="328">
        <f t="shared" si="4"/>
        <v>608</v>
      </c>
    </row>
    <row r="27" spans="1:13" ht="12">
      <c r="A27" s="9" t="s">
        <v>58</v>
      </c>
      <c r="B27" s="317">
        <f t="shared" si="0"/>
        <v>-866</v>
      </c>
      <c r="C27" s="318">
        <f t="shared" si="1"/>
        <v>764</v>
      </c>
      <c r="D27" s="318">
        <f aca="true" t="shared" si="5" ref="D27:M27">D17-$H$33</f>
        <v>1216</v>
      </c>
      <c r="E27" s="318">
        <f t="shared" si="5"/>
        <v>2529</v>
      </c>
      <c r="F27" s="318">
        <f t="shared" si="5"/>
        <v>7783</v>
      </c>
      <c r="G27" s="318">
        <f t="shared" si="5"/>
        <v>13352</v>
      </c>
      <c r="H27" s="318">
        <f t="shared" si="5"/>
        <v>13200</v>
      </c>
      <c r="I27" s="318">
        <f t="shared" si="5"/>
        <v>11241</v>
      </c>
      <c r="J27" s="318">
        <f t="shared" si="5"/>
        <v>12823</v>
      </c>
      <c r="K27" s="318">
        <f t="shared" si="5"/>
        <v>13016</v>
      </c>
      <c r="L27" s="318">
        <f t="shared" si="5"/>
        <v>11410</v>
      </c>
      <c r="M27" s="328">
        <f t="shared" si="5"/>
        <v>-138</v>
      </c>
    </row>
    <row r="28" spans="1:13" ht="12">
      <c r="A28" s="9" t="s">
        <v>59</v>
      </c>
      <c r="B28" s="317">
        <f t="shared" si="0"/>
        <v>-935</v>
      </c>
      <c r="C28" s="318">
        <f t="shared" si="1"/>
        <v>922</v>
      </c>
      <c r="D28" s="318">
        <f aca="true" t="shared" si="6" ref="D28:M28">D18-$H$33</f>
        <v>1336</v>
      </c>
      <c r="E28" s="318">
        <f t="shared" si="6"/>
        <v>2110</v>
      </c>
      <c r="F28" s="318">
        <f t="shared" si="6"/>
        <v>8477</v>
      </c>
      <c r="G28" s="318">
        <f t="shared" si="6"/>
        <v>12462</v>
      </c>
      <c r="H28" s="318">
        <f t="shared" si="6"/>
        <v>12644</v>
      </c>
      <c r="I28" s="318">
        <f t="shared" si="6"/>
        <v>13072</v>
      </c>
      <c r="J28" s="318">
        <f t="shared" si="6"/>
        <v>11256</v>
      </c>
      <c r="K28" s="318">
        <f t="shared" si="6"/>
        <v>13353</v>
      </c>
      <c r="L28" s="318">
        <f t="shared" si="6"/>
        <v>12441</v>
      </c>
      <c r="M28" s="319">
        <f t="shared" si="6"/>
        <v>2274</v>
      </c>
    </row>
    <row r="29" spans="1:13" ht="12">
      <c r="A29" s="9" t="s">
        <v>60</v>
      </c>
      <c r="B29" s="317">
        <f t="shared" si="0"/>
        <v>-1346</v>
      </c>
      <c r="C29" s="318">
        <f t="shared" si="1"/>
        <v>788</v>
      </c>
      <c r="D29" s="318">
        <f aca="true" t="shared" si="7" ref="D29:M29">D19-$H$33</f>
        <v>1421</v>
      </c>
      <c r="E29" s="318">
        <f t="shared" si="7"/>
        <v>2613</v>
      </c>
      <c r="F29" s="318">
        <f t="shared" si="7"/>
        <v>8321</v>
      </c>
      <c r="G29" s="318">
        <f t="shared" si="7"/>
        <v>12153</v>
      </c>
      <c r="H29" s="318">
        <f t="shared" si="7"/>
        <v>11737</v>
      </c>
      <c r="I29" s="318">
        <f t="shared" si="7"/>
        <v>12911</v>
      </c>
      <c r="J29" s="318">
        <f t="shared" si="7"/>
        <v>11935</v>
      </c>
      <c r="K29" s="318">
        <f t="shared" si="7"/>
        <v>11173</v>
      </c>
      <c r="L29" s="318">
        <f t="shared" si="7"/>
        <v>10492</v>
      </c>
      <c r="M29" s="319">
        <f t="shared" si="7"/>
        <v>2304</v>
      </c>
    </row>
    <row r="30" spans="1:13" ht="12">
      <c r="A30" s="9" t="s">
        <v>61</v>
      </c>
      <c r="B30" s="320">
        <f t="shared" si="0"/>
        <v>-1447</v>
      </c>
      <c r="C30" s="329">
        <f t="shared" si="1"/>
        <v>-1337</v>
      </c>
      <c r="D30" s="329">
        <f aca="true" t="shared" si="8" ref="D30:M30">D20-$H$33</f>
        <v>-399</v>
      </c>
      <c r="E30" s="329">
        <f t="shared" si="8"/>
        <v>10</v>
      </c>
      <c r="F30" s="329">
        <f t="shared" si="8"/>
        <v>1802</v>
      </c>
      <c r="G30" s="329">
        <f t="shared" si="8"/>
        <v>5648</v>
      </c>
      <c r="H30" s="329">
        <f t="shared" si="8"/>
        <v>9985</v>
      </c>
      <c r="I30" s="329">
        <f t="shared" si="8"/>
        <v>13886</v>
      </c>
      <c r="J30" s="329">
        <f t="shared" si="8"/>
        <v>15986</v>
      </c>
      <c r="K30" s="323">
        <f t="shared" si="8"/>
        <v>10651</v>
      </c>
      <c r="L30" s="323">
        <f t="shared" si="8"/>
        <v>11472</v>
      </c>
      <c r="M30" s="319">
        <f t="shared" si="8"/>
        <v>2479</v>
      </c>
    </row>
    <row r="31" spans="1:13" ht="12">
      <c r="A31" s="9" t="s">
        <v>62</v>
      </c>
      <c r="B31" s="324">
        <f t="shared" si="0"/>
        <v>-1667</v>
      </c>
      <c r="C31" s="325">
        <f t="shared" si="1"/>
        <v>-1508</v>
      </c>
      <c r="D31" s="325">
        <f aca="true" t="shared" si="9" ref="D31:M31">D21-$H$33</f>
        <v>-989</v>
      </c>
      <c r="E31" s="325">
        <f t="shared" si="9"/>
        <v>-238</v>
      </c>
      <c r="F31" s="325">
        <f t="shared" si="9"/>
        <v>1563</v>
      </c>
      <c r="G31" s="325">
        <f t="shared" si="9"/>
        <v>5419</v>
      </c>
      <c r="H31" s="325">
        <f t="shared" si="9"/>
        <v>10521</v>
      </c>
      <c r="I31" s="325">
        <f t="shared" si="9"/>
        <v>14680</v>
      </c>
      <c r="J31" s="325">
        <f t="shared" si="9"/>
        <v>14674</v>
      </c>
      <c r="K31" s="326">
        <f t="shared" si="9"/>
        <v>9131</v>
      </c>
      <c r="L31" s="326">
        <f t="shared" si="9"/>
        <v>10126</v>
      </c>
      <c r="M31" s="327">
        <f t="shared" si="9"/>
        <v>1877</v>
      </c>
    </row>
    <row r="32" spans="1:13" ht="12">
      <c r="A32" s="137"/>
      <c r="B32" s="10">
        <v>1</v>
      </c>
      <c r="C32" s="10">
        <v>2</v>
      </c>
      <c r="D32" s="10">
        <v>3</v>
      </c>
      <c r="E32" s="10">
        <v>4</v>
      </c>
      <c r="F32" s="10">
        <v>5</v>
      </c>
      <c r="G32" s="10">
        <v>6</v>
      </c>
      <c r="H32" s="10">
        <v>7</v>
      </c>
      <c r="I32" s="10">
        <v>8</v>
      </c>
      <c r="J32" s="10">
        <v>9</v>
      </c>
      <c r="K32" s="10">
        <v>10</v>
      </c>
      <c r="L32" s="10">
        <v>11</v>
      </c>
      <c r="M32" s="10">
        <v>12</v>
      </c>
    </row>
    <row r="33" spans="1:10" ht="12">
      <c r="A33" s="160"/>
      <c r="B33" s="159"/>
      <c r="C33" s="159"/>
      <c r="D33" s="159"/>
      <c r="E33" s="159"/>
      <c r="F33" s="159"/>
      <c r="G33" s="41" t="s">
        <v>131</v>
      </c>
      <c r="H33" s="96">
        <f>AVERAGE(M14:M17)</f>
        <v>3755</v>
      </c>
      <c r="I33" s="132" t="s">
        <v>190</v>
      </c>
      <c r="J33" s="132"/>
    </row>
    <row r="34" spans="1:4" s="15" customFormat="1" ht="12">
      <c r="A34" s="521" t="s">
        <v>184</v>
      </c>
      <c r="B34" s="522"/>
      <c r="C34" s="522"/>
      <c r="D34" s="522"/>
    </row>
    <row r="35" spans="1:13" ht="12">
      <c r="A35" s="78" t="s">
        <v>185</v>
      </c>
      <c r="B35" s="523" t="s">
        <v>7</v>
      </c>
      <c r="C35" s="523"/>
      <c r="D35" s="523"/>
      <c r="E35" s="66"/>
      <c r="F35" s="512" t="s">
        <v>163</v>
      </c>
      <c r="G35" s="513"/>
      <c r="H35" s="513"/>
      <c r="I35" s="513"/>
      <c r="J35" s="514"/>
      <c r="K35" s="81" t="s">
        <v>24</v>
      </c>
      <c r="L35" s="161"/>
      <c r="M35" s="162">
        <f>AVERAGE(M24:M27)</f>
        <v>0</v>
      </c>
    </row>
    <row r="36" spans="1:13" s="15" customFormat="1" ht="12">
      <c r="A36" s="79" t="s">
        <v>186</v>
      </c>
      <c r="B36" s="524" t="s">
        <v>8</v>
      </c>
      <c r="C36" s="524"/>
      <c r="D36" s="524"/>
      <c r="E36" s="163"/>
      <c r="F36" s="515"/>
      <c r="G36" s="516"/>
      <c r="H36" s="516"/>
      <c r="I36" s="516"/>
      <c r="J36" s="517"/>
      <c r="K36" s="80" t="s">
        <v>25</v>
      </c>
      <c r="L36" s="164"/>
      <c r="M36" s="57">
        <f>STDEV(M24:M27)</f>
        <v>433.0227091812468</v>
      </c>
    </row>
    <row r="37" spans="1:10" ht="12">
      <c r="A37" s="235" t="s">
        <v>187</v>
      </c>
      <c r="B37" s="547" t="s">
        <v>209</v>
      </c>
      <c r="C37" s="547"/>
      <c r="D37" s="547"/>
      <c r="E37" s="163"/>
      <c r="F37" s="515"/>
      <c r="G37" s="516"/>
      <c r="H37" s="516"/>
      <c r="I37" s="516"/>
      <c r="J37" s="517"/>
    </row>
    <row r="38" spans="1:10" ht="12">
      <c r="A38" s="269" t="s">
        <v>188</v>
      </c>
      <c r="B38" s="548" t="s">
        <v>219</v>
      </c>
      <c r="C38" s="548"/>
      <c r="D38" s="548"/>
      <c r="E38" s="163"/>
      <c r="F38" s="518"/>
      <c r="G38" s="519"/>
      <c r="H38" s="519"/>
      <c r="I38" s="519"/>
      <c r="J38" s="520"/>
    </row>
    <row r="39" spans="1:13" ht="12">
      <c r="A39" s="234" t="s">
        <v>9</v>
      </c>
      <c r="B39" s="539" t="s">
        <v>5</v>
      </c>
      <c r="C39" s="539"/>
      <c r="D39" s="539"/>
      <c r="F39" s="546" t="s">
        <v>260</v>
      </c>
      <c r="G39" s="513"/>
      <c r="H39" s="513"/>
      <c r="I39" s="513"/>
      <c r="J39" s="513"/>
      <c r="K39" s="127" t="s">
        <v>10</v>
      </c>
      <c r="L39" s="166"/>
      <c r="M39" s="359">
        <f>AVERAGE(K30:L31)</f>
        <v>10345</v>
      </c>
    </row>
    <row r="40" spans="1:13" ht="12">
      <c r="A40" s="165" t="s">
        <v>189</v>
      </c>
      <c r="B40" s="525" t="str">
        <f>'Compound Tracking'!C15</f>
        <v>Chemical 1</v>
      </c>
      <c r="C40" s="526"/>
      <c r="D40" s="527"/>
      <c r="F40" s="515"/>
      <c r="G40" s="516"/>
      <c r="H40" s="516"/>
      <c r="I40" s="516"/>
      <c r="J40" s="516"/>
      <c r="K40" s="128" t="s">
        <v>11</v>
      </c>
      <c r="L40" s="167"/>
      <c r="M40" s="360">
        <f>STDEV(K30:L31)</f>
        <v>980.7347585696484</v>
      </c>
    </row>
    <row r="41" spans="1:10" ht="12">
      <c r="A41" s="169" t="s">
        <v>189</v>
      </c>
      <c r="B41" s="528" t="str">
        <f>'Compound Tracking'!C16</f>
        <v>Chemical 2</v>
      </c>
      <c r="C41" s="529"/>
      <c r="D41" s="530"/>
      <c r="F41" s="515"/>
      <c r="G41" s="516"/>
      <c r="H41" s="516"/>
      <c r="I41" s="516"/>
      <c r="J41" s="517"/>
    </row>
    <row r="42" spans="6:13" ht="12">
      <c r="F42" s="518"/>
      <c r="G42" s="519"/>
      <c r="H42" s="519"/>
      <c r="I42" s="519"/>
      <c r="J42" s="520"/>
      <c r="L42" s="168"/>
      <c r="M42" s="168"/>
    </row>
  </sheetData>
  <sheetProtection/>
  <mergeCells count="15">
    <mergeCell ref="E1:F1"/>
    <mergeCell ref="G1:H1"/>
    <mergeCell ref="E2:F2"/>
    <mergeCell ref="J1:K1"/>
    <mergeCell ref="B39:D39"/>
    <mergeCell ref="D11:K12"/>
    <mergeCell ref="F39:J42"/>
    <mergeCell ref="B37:D37"/>
    <mergeCell ref="B38:D38"/>
    <mergeCell ref="F35:J38"/>
    <mergeCell ref="A34:D34"/>
    <mergeCell ref="B35:D35"/>
    <mergeCell ref="B36:D36"/>
    <mergeCell ref="B40:D40"/>
    <mergeCell ref="B41:D41"/>
  </mergeCells>
  <printOptions/>
  <pageMargins left="0.25" right="0.25" top="1" bottom="1" header="0.5" footer="0.5"/>
  <pageSetup fitToHeight="1" fitToWidth="1" horizontalDpi="300" verticalDpi="300" orientation="landscape"/>
  <headerFooter alignWithMargins="0">
    <oddHeader>&amp;LBG1Luc Antagonist Comprehensive
Testing Reporting Spreadsheet&amp;R&amp;D</oddHeader>
    <oddFooter>&amp;L&amp;A&amp;C&amp;F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zoomScale="125" zoomScaleNormal="125" zoomScalePageLayoutView="0" workbookViewId="0" topLeftCell="A2">
      <selection activeCell="I51" sqref="I51"/>
    </sheetView>
  </sheetViews>
  <sheetFormatPr defaultColWidth="9.140625" defaultRowHeight="12.75"/>
  <cols>
    <col min="1" max="1" width="7.421875" style="88" customWidth="1"/>
    <col min="2" max="3" width="13.140625" style="89" customWidth="1"/>
    <col min="4" max="4" width="6.28125" style="89" bestFit="1" customWidth="1"/>
    <col min="5" max="5" width="15.8515625" style="90" customWidth="1"/>
    <col min="6" max="6" width="11.00390625" style="89" customWidth="1"/>
    <col min="7" max="7" width="8.00390625" style="85" customWidth="1"/>
    <col min="8" max="8" width="14.00390625" style="85" customWidth="1"/>
    <col min="9" max="9" width="13.8515625" style="85" customWidth="1"/>
    <col min="10" max="10" width="13.7109375" style="85" customWidth="1"/>
    <col min="11" max="11" width="15.140625" style="85" customWidth="1"/>
    <col min="12" max="12" width="9.28125" style="85" customWidth="1"/>
    <col min="13" max="16384" width="9.140625" style="85" customWidth="1"/>
  </cols>
  <sheetData>
    <row r="1" spans="1:12" ht="15.75" thickBot="1">
      <c r="A1" s="82" t="s">
        <v>191</v>
      </c>
      <c r="B1" s="361"/>
      <c r="C1" s="83" t="str">
        <f>'Compound Tracking'!E1</f>
        <v>Enter Plate Identification Here</v>
      </c>
      <c r="D1" s="83"/>
      <c r="E1" s="84" t="s">
        <v>162</v>
      </c>
      <c r="F1" s="171">
        <f>'Compound Tracking'!G10</f>
        <v>40909</v>
      </c>
      <c r="G1" s="92"/>
      <c r="H1" s="93"/>
      <c r="I1" s="93"/>
      <c r="J1" s="93"/>
      <c r="K1" s="94"/>
      <c r="L1" s="95"/>
    </row>
    <row r="2" spans="1:12" ht="57.75" customHeight="1" thickBot="1">
      <c r="A2" s="266" t="s">
        <v>64</v>
      </c>
      <c r="B2" s="297" t="s">
        <v>176</v>
      </c>
      <c r="C2" s="554" t="s">
        <v>1</v>
      </c>
      <c r="D2" s="555"/>
      <c r="E2" s="267" t="s">
        <v>63</v>
      </c>
      <c r="F2" s="268" t="s">
        <v>180</v>
      </c>
      <c r="G2" s="266" t="s">
        <v>64</v>
      </c>
      <c r="H2" s="297" t="s">
        <v>176</v>
      </c>
      <c r="I2" s="557" t="s">
        <v>1</v>
      </c>
      <c r="J2" s="555"/>
      <c r="K2" s="267" t="s">
        <v>63</v>
      </c>
      <c r="L2" s="268" t="s">
        <v>180</v>
      </c>
    </row>
    <row r="3" spans="1:12" ht="15" thickTop="1">
      <c r="A3" s="98" t="s">
        <v>27</v>
      </c>
      <c r="B3" s="556" t="str">
        <f>'Compound Tracking'!C15</f>
        <v>Chemical 1</v>
      </c>
      <c r="C3" s="108">
        <v>10</v>
      </c>
      <c r="D3" s="97" t="s">
        <v>261</v>
      </c>
      <c r="E3" s="100"/>
      <c r="F3" s="111">
        <f>'RAW DATA'!B24</f>
        <v>699</v>
      </c>
      <c r="G3" s="188" t="s">
        <v>31</v>
      </c>
      <c r="H3" s="552" t="str">
        <f>'Compound Tracking'!C16</f>
        <v>Chemical 2</v>
      </c>
      <c r="I3" s="189">
        <f>C39</f>
        <v>100</v>
      </c>
      <c r="J3" s="190" t="s">
        <v>261</v>
      </c>
      <c r="K3" s="191"/>
      <c r="L3" s="203">
        <f>'RAW DATA'!B28</f>
        <v>-935</v>
      </c>
    </row>
    <row r="4" spans="1:12" ht="14.25">
      <c r="A4" s="98" t="s">
        <v>35</v>
      </c>
      <c r="B4" s="550" t="str">
        <f>'Compound Tracking'!B13</f>
        <v># 2</v>
      </c>
      <c r="C4" s="108">
        <f>C3/2</f>
        <v>5</v>
      </c>
      <c r="D4" s="97" t="s">
        <v>261</v>
      </c>
      <c r="E4" s="100"/>
      <c r="F4" s="111">
        <f>'RAW DATA'!C24</f>
        <v>524</v>
      </c>
      <c r="G4" s="188" t="s">
        <v>137</v>
      </c>
      <c r="H4" s="550">
        <f>'Compound Tracking'!I13</f>
        <v>0</v>
      </c>
      <c r="I4" s="189">
        <f aca="true" t="shared" si="0" ref="I4:I13">C40</f>
        <v>20</v>
      </c>
      <c r="J4" s="190" t="s">
        <v>261</v>
      </c>
      <c r="K4" s="191"/>
      <c r="L4" s="203">
        <f>'RAW DATA'!C28</f>
        <v>922</v>
      </c>
    </row>
    <row r="5" spans="1:12" ht="12.75">
      <c r="A5" s="98" t="s">
        <v>37</v>
      </c>
      <c r="B5" s="550">
        <f>'Compound Tracking'!B14</f>
        <v>0</v>
      </c>
      <c r="C5" s="108">
        <f aca="true" t="shared" si="1" ref="C5:C13">C4/2</f>
        <v>2.5</v>
      </c>
      <c r="D5" s="97" t="s">
        <v>261</v>
      </c>
      <c r="E5" s="100"/>
      <c r="F5" s="111">
        <f>'RAW DATA'!D24</f>
        <v>1422</v>
      </c>
      <c r="G5" s="188" t="s">
        <v>68</v>
      </c>
      <c r="H5" s="550">
        <f>'Compound Tracking'!I14</f>
        <v>0</v>
      </c>
      <c r="I5" s="189">
        <f t="shared" si="0"/>
        <v>4</v>
      </c>
      <c r="J5" s="190" t="s">
        <v>261</v>
      </c>
      <c r="K5" s="191"/>
      <c r="L5" s="203">
        <f>'RAW DATA'!D28</f>
        <v>1336</v>
      </c>
    </row>
    <row r="6" spans="1:12" ht="12.75">
      <c r="A6" s="98" t="s">
        <v>39</v>
      </c>
      <c r="B6" s="550" t="str">
        <f>'Compound Tracking'!B15</f>
        <v># 1</v>
      </c>
      <c r="C6" s="108">
        <f t="shared" si="1"/>
        <v>1.25</v>
      </c>
      <c r="D6" s="97" t="s">
        <v>261</v>
      </c>
      <c r="E6" s="100"/>
      <c r="F6" s="111">
        <f>'RAW DATA'!E24</f>
        <v>7080</v>
      </c>
      <c r="G6" s="188" t="s">
        <v>143</v>
      </c>
      <c r="H6" s="550">
        <f>'Compound Tracking'!I15</f>
        <v>0</v>
      </c>
      <c r="I6" s="189">
        <f t="shared" si="0"/>
        <v>0.8</v>
      </c>
      <c r="J6" s="190" t="s">
        <v>261</v>
      </c>
      <c r="K6" s="191"/>
      <c r="L6" s="203">
        <f>'RAW DATA'!E28</f>
        <v>2110</v>
      </c>
    </row>
    <row r="7" spans="1:12" ht="12.75">
      <c r="A7" s="98" t="s">
        <v>41</v>
      </c>
      <c r="B7" s="550" t="str">
        <f>'Compound Tracking'!B16</f>
        <v># 2</v>
      </c>
      <c r="C7" s="108">
        <f t="shared" si="1"/>
        <v>0.625</v>
      </c>
      <c r="D7" s="97" t="s">
        <v>261</v>
      </c>
      <c r="E7" s="100"/>
      <c r="F7" s="111">
        <f>'RAW DATA'!F24</f>
        <v>10831</v>
      </c>
      <c r="G7" s="188" t="s">
        <v>74</v>
      </c>
      <c r="H7" s="550">
        <f>'Compound Tracking'!I16</f>
        <v>0</v>
      </c>
      <c r="I7" s="189">
        <f t="shared" si="0"/>
        <v>0.16</v>
      </c>
      <c r="J7" s="190" t="s">
        <v>261</v>
      </c>
      <c r="K7" s="191"/>
      <c r="L7" s="203">
        <f>'RAW DATA'!F28</f>
        <v>8477</v>
      </c>
    </row>
    <row r="8" spans="1:12" ht="12.75">
      <c r="A8" s="98" t="s">
        <v>43</v>
      </c>
      <c r="B8" s="550" t="e">
        <f>'Compound Tracking'!#REF!</f>
        <v>#REF!</v>
      </c>
      <c r="C8" s="108">
        <f t="shared" si="1"/>
        <v>0.3125</v>
      </c>
      <c r="D8" s="97" t="s">
        <v>261</v>
      </c>
      <c r="E8" s="100"/>
      <c r="F8" s="111">
        <f>'RAW DATA'!G24</f>
        <v>11939</v>
      </c>
      <c r="G8" s="188" t="s">
        <v>193</v>
      </c>
      <c r="H8" s="550" t="e">
        <f>'Compound Tracking'!#REF!</f>
        <v>#REF!</v>
      </c>
      <c r="I8" s="189">
        <f t="shared" si="0"/>
        <v>0.032</v>
      </c>
      <c r="J8" s="190" t="s">
        <v>261</v>
      </c>
      <c r="K8" s="191"/>
      <c r="L8" s="203">
        <f>'RAW DATA'!G28</f>
        <v>12462</v>
      </c>
    </row>
    <row r="9" spans="1:12" ht="12.75">
      <c r="A9" s="98" t="s">
        <v>45</v>
      </c>
      <c r="B9" s="550" t="e">
        <f>'Compound Tracking'!#REF!</f>
        <v>#REF!</v>
      </c>
      <c r="C9" s="108">
        <f t="shared" si="1"/>
        <v>0.15625</v>
      </c>
      <c r="D9" s="97" t="s">
        <v>261</v>
      </c>
      <c r="E9" s="101"/>
      <c r="F9" s="111">
        <f>'RAW DATA'!H24</f>
        <v>11586</v>
      </c>
      <c r="G9" s="188" t="s">
        <v>80</v>
      </c>
      <c r="H9" s="550" t="e">
        <f>'Compound Tracking'!#REF!</f>
        <v>#REF!</v>
      </c>
      <c r="I9" s="189">
        <f t="shared" si="0"/>
        <v>0.0064</v>
      </c>
      <c r="J9" s="190" t="s">
        <v>261</v>
      </c>
      <c r="K9" s="193"/>
      <c r="L9" s="203">
        <f>'RAW DATA'!H28</f>
        <v>12644</v>
      </c>
    </row>
    <row r="10" spans="1:12" ht="12.75">
      <c r="A10" s="98" t="s">
        <v>226</v>
      </c>
      <c r="B10" s="550" t="e">
        <f>'Compound Tracking'!#REF!</f>
        <v>#REF!</v>
      </c>
      <c r="C10" s="108">
        <f t="shared" si="1"/>
        <v>0.078125</v>
      </c>
      <c r="D10" s="105" t="s">
        <v>261</v>
      </c>
      <c r="E10" s="107"/>
      <c r="F10" s="112">
        <f>'RAW DATA'!I24</f>
        <v>12170</v>
      </c>
      <c r="G10" s="188" t="s">
        <v>199</v>
      </c>
      <c r="H10" s="550" t="e">
        <f>'Compound Tracking'!#REF!</f>
        <v>#REF!</v>
      </c>
      <c r="I10" s="194">
        <f t="shared" si="0"/>
        <v>0.00128</v>
      </c>
      <c r="J10" s="190" t="s">
        <v>261</v>
      </c>
      <c r="K10" s="195"/>
      <c r="L10" s="203">
        <f>'RAW DATA'!I28</f>
        <v>13072</v>
      </c>
    </row>
    <row r="11" spans="1:12" ht="12.75">
      <c r="A11" s="98" t="s">
        <v>228</v>
      </c>
      <c r="B11" s="550" t="e">
        <f>'Compound Tracking'!#REF!</f>
        <v>#REF!</v>
      </c>
      <c r="C11" s="108">
        <f t="shared" si="1"/>
        <v>0.0390625</v>
      </c>
      <c r="D11" s="105" t="s">
        <v>261</v>
      </c>
      <c r="E11" s="106"/>
      <c r="F11" s="112">
        <f>'RAW DATA'!J24</f>
        <v>11509</v>
      </c>
      <c r="G11" s="188" t="s">
        <v>86</v>
      </c>
      <c r="H11" s="550" t="e">
        <f>'Compound Tracking'!#REF!</f>
        <v>#REF!</v>
      </c>
      <c r="I11" s="194">
        <f t="shared" si="0"/>
        <v>0.00025600000000000004</v>
      </c>
      <c r="J11" s="190" t="s">
        <v>261</v>
      </c>
      <c r="K11" s="191"/>
      <c r="L11" s="203">
        <f>'RAW DATA'!J28</f>
        <v>11256</v>
      </c>
    </row>
    <row r="12" spans="1:12" ht="12.75">
      <c r="A12" s="98" t="s">
        <v>230</v>
      </c>
      <c r="B12" s="550" t="e">
        <f>'Compound Tracking'!#REF!</f>
        <v>#REF!</v>
      </c>
      <c r="C12" s="108">
        <f t="shared" si="1"/>
        <v>0.01953125</v>
      </c>
      <c r="D12" s="97" t="s">
        <v>261</v>
      </c>
      <c r="E12" s="100"/>
      <c r="F12" s="111">
        <f>'RAW DATA'!K24</f>
        <v>11653</v>
      </c>
      <c r="G12" s="188" t="s">
        <v>205</v>
      </c>
      <c r="H12" s="550" t="e">
        <f>'Compound Tracking'!#REF!</f>
        <v>#REF!</v>
      </c>
      <c r="I12" s="189">
        <f t="shared" si="0"/>
        <v>5.120000000000001E-05</v>
      </c>
      <c r="J12" s="190" t="s">
        <v>261</v>
      </c>
      <c r="K12" s="191"/>
      <c r="L12" s="203">
        <f>'RAW DATA'!K28</f>
        <v>13353</v>
      </c>
    </row>
    <row r="13" spans="1:12" ht="13.5" thickBot="1">
      <c r="A13" s="102" t="s">
        <v>234</v>
      </c>
      <c r="B13" s="551" t="e">
        <f>'Compound Tracking'!#REF!</f>
        <v>#REF!</v>
      </c>
      <c r="C13" s="108">
        <f t="shared" si="1"/>
        <v>0.009765625</v>
      </c>
      <c r="D13" s="103" t="s">
        <v>261</v>
      </c>
      <c r="E13" s="104"/>
      <c r="F13" s="113">
        <f>'RAW DATA'!L24</f>
        <v>11050</v>
      </c>
      <c r="G13" s="197" t="s">
        <v>92</v>
      </c>
      <c r="H13" s="551" t="e">
        <f>'Compound Tracking'!#REF!</f>
        <v>#REF!</v>
      </c>
      <c r="I13" s="198">
        <f t="shared" si="0"/>
        <v>1.0240000000000002E-05</v>
      </c>
      <c r="J13" s="199" t="s">
        <v>261</v>
      </c>
      <c r="K13" s="200"/>
      <c r="L13" s="204">
        <f>'RAW DATA'!L28</f>
        <v>12441</v>
      </c>
    </row>
    <row r="14" spans="1:12" ht="13.5" thickBot="1">
      <c r="A14" s="236" t="s">
        <v>235</v>
      </c>
      <c r="B14" s="237" t="s">
        <v>53</v>
      </c>
      <c r="C14" s="362">
        <v>0</v>
      </c>
      <c r="D14" s="238" t="s">
        <v>261</v>
      </c>
      <c r="E14" s="237"/>
      <c r="F14" s="239">
        <f>'RAW DATA'!M24</f>
        <v>-413</v>
      </c>
      <c r="G14" s="276" t="s">
        <v>170</v>
      </c>
      <c r="H14" s="277" t="s">
        <v>220</v>
      </c>
      <c r="I14" s="278">
        <v>1.26</v>
      </c>
      <c r="J14" s="279" t="s">
        <v>261</v>
      </c>
      <c r="K14" s="277"/>
      <c r="L14" s="280">
        <f>'RAW DATA'!M28</f>
        <v>2274</v>
      </c>
    </row>
    <row r="15" spans="1:12" ht="12.75">
      <c r="A15" s="98" t="s">
        <v>28</v>
      </c>
      <c r="B15" s="549" t="str">
        <f>'Compound Tracking'!C15</f>
        <v>Chemical 1</v>
      </c>
      <c r="C15" s="108">
        <f>C3</f>
        <v>10</v>
      </c>
      <c r="D15" s="97" t="s">
        <v>261</v>
      </c>
      <c r="E15" s="100"/>
      <c r="F15" s="111">
        <f>'RAW DATA'!B25</f>
        <v>545</v>
      </c>
      <c r="G15" s="188" t="s">
        <v>32</v>
      </c>
      <c r="H15" s="553" t="str">
        <f>'Compound Tracking'!C16</f>
        <v>Chemical 2</v>
      </c>
      <c r="I15" s="189">
        <f>C39</f>
        <v>100</v>
      </c>
      <c r="J15" s="190" t="s">
        <v>261</v>
      </c>
      <c r="K15" s="191"/>
      <c r="L15" s="202">
        <f>'RAW DATA'!B29</f>
        <v>-1346</v>
      </c>
    </row>
    <row r="16" spans="1:12" ht="12.75">
      <c r="A16" s="98" t="s">
        <v>134</v>
      </c>
      <c r="B16" s="550">
        <f>'Compound Tracking'!B19</f>
        <v>0</v>
      </c>
      <c r="C16" s="108">
        <f aca="true" t="shared" si="2" ref="C16:C25">C4</f>
        <v>5</v>
      </c>
      <c r="D16" s="97" t="s">
        <v>261</v>
      </c>
      <c r="E16" s="100"/>
      <c r="F16" s="111">
        <f>'RAW DATA'!C25</f>
        <v>801</v>
      </c>
      <c r="G16" s="188" t="s">
        <v>138</v>
      </c>
      <c r="H16" s="550">
        <f>'Compound Tracking'!I19</f>
        <v>0</v>
      </c>
      <c r="I16" s="189">
        <f aca="true" t="shared" si="3" ref="I16:I25">C40</f>
        <v>20</v>
      </c>
      <c r="J16" s="190" t="s">
        <v>261</v>
      </c>
      <c r="K16" s="191"/>
      <c r="L16" s="203">
        <f>'RAW DATA'!C29</f>
        <v>788</v>
      </c>
    </row>
    <row r="17" spans="1:12" ht="12.75">
      <c r="A17" s="98" t="s">
        <v>65</v>
      </c>
      <c r="B17" s="550" t="e">
        <f>'Compound Tracking'!#REF!</f>
        <v>#REF!</v>
      </c>
      <c r="C17" s="108">
        <f t="shared" si="2"/>
        <v>2.5</v>
      </c>
      <c r="D17" s="97" t="s">
        <v>261</v>
      </c>
      <c r="E17" s="100"/>
      <c r="F17" s="111">
        <f>'RAW DATA'!D25</f>
        <v>1365</v>
      </c>
      <c r="G17" s="188" t="s">
        <v>69</v>
      </c>
      <c r="H17" s="550">
        <f>'Compound Tracking'!I20</f>
        <v>0</v>
      </c>
      <c r="I17" s="189">
        <f t="shared" si="3"/>
        <v>4</v>
      </c>
      <c r="J17" s="190" t="s">
        <v>261</v>
      </c>
      <c r="K17" s="191"/>
      <c r="L17" s="203">
        <f>'RAW DATA'!D29</f>
        <v>1421</v>
      </c>
    </row>
    <row r="18" spans="1:12" ht="12.75">
      <c r="A18" s="98" t="s">
        <v>140</v>
      </c>
      <c r="B18" s="550" t="e">
        <f>'Compound Tracking'!#REF!</f>
        <v>#REF!</v>
      </c>
      <c r="C18" s="108">
        <f t="shared" si="2"/>
        <v>1.25</v>
      </c>
      <c r="D18" s="97" t="s">
        <v>261</v>
      </c>
      <c r="E18" s="100"/>
      <c r="F18" s="111">
        <f>'RAW DATA'!E25</f>
        <v>8034</v>
      </c>
      <c r="G18" s="188" t="s">
        <v>144</v>
      </c>
      <c r="H18" s="550">
        <f>'Compound Tracking'!I21</f>
        <v>0</v>
      </c>
      <c r="I18" s="189">
        <f t="shared" si="3"/>
        <v>0.8</v>
      </c>
      <c r="J18" s="190" t="s">
        <v>261</v>
      </c>
      <c r="K18" s="191"/>
      <c r="L18" s="203">
        <f>'RAW DATA'!E29</f>
        <v>2613</v>
      </c>
    </row>
    <row r="19" spans="1:12" ht="12.75">
      <c r="A19" s="98" t="s">
        <v>71</v>
      </c>
      <c r="B19" s="550" t="e">
        <f>'Compound Tracking'!#REF!</f>
        <v>#REF!</v>
      </c>
      <c r="C19" s="108">
        <f t="shared" si="2"/>
        <v>0.625</v>
      </c>
      <c r="D19" s="97" t="s">
        <v>261</v>
      </c>
      <c r="E19" s="100"/>
      <c r="F19" s="111">
        <f>'RAW DATA'!F25</f>
        <v>12244</v>
      </c>
      <c r="G19" s="188" t="s">
        <v>75</v>
      </c>
      <c r="H19" s="550" t="e">
        <f>'Compound Tracking'!#REF!</f>
        <v>#REF!</v>
      </c>
      <c r="I19" s="189">
        <f t="shared" si="3"/>
        <v>0.16</v>
      </c>
      <c r="J19" s="190" t="s">
        <v>261</v>
      </c>
      <c r="K19" s="191"/>
      <c r="L19" s="203">
        <f>'RAW DATA'!F29</f>
        <v>8321</v>
      </c>
    </row>
    <row r="20" spans="1:12" ht="12.75">
      <c r="A20" s="98" t="s">
        <v>146</v>
      </c>
      <c r="B20" s="550" t="e">
        <f>'Compound Tracking'!#REF!</f>
        <v>#REF!</v>
      </c>
      <c r="C20" s="108">
        <f t="shared" si="2"/>
        <v>0.3125</v>
      </c>
      <c r="D20" s="97" t="s">
        <v>261</v>
      </c>
      <c r="E20" s="100"/>
      <c r="F20" s="111">
        <f>'RAW DATA'!G25</f>
        <v>13782</v>
      </c>
      <c r="G20" s="188" t="s">
        <v>194</v>
      </c>
      <c r="H20" s="550">
        <f>'Compound Tracking'!I29</f>
        <v>0</v>
      </c>
      <c r="I20" s="189">
        <f t="shared" si="3"/>
        <v>0.032</v>
      </c>
      <c r="J20" s="190" t="s">
        <v>261</v>
      </c>
      <c r="K20" s="191"/>
      <c r="L20" s="203">
        <f>'RAW DATA'!G29</f>
        <v>12153</v>
      </c>
    </row>
    <row r="21" spans="1:12" ht="12.75">
      <c r="A21" s="98" t="s">
        <v>77</v>
      </c>
      <c r="B21" s="550" t="e">
        <f>'Compound Tracking'!#REF!</f>
        <v>#REF!</v>
      </c>
      <c r="C21" s="108">
        <f t="shared" si="2"/>
        <v>0.15625</v>
      </c>
      <c r="D21" s="97" t="s">
        <v>261</v>
      </c>
      <c r="E21" s="101"/>
      <c r="F21" s="111">
        <f>'RAW DATA'!H25</f>
        <v>13192</v>
      </c>
      <c r="G21" s="188" t="s">
        <v>81</v>
      </c>
      <c r="H21" s="550">
        <f>'Compound Tracking'!I30</f>
        <v>0</v>
      </c>
      <c r="I21" s="189">
        <f t="shared" si="3"/>
        <v>0.0064</v>
      </c>
      <c r="J21" s="190" t="s">
        <v>261</v>
      </c>
      <c r="K21" s="193"/>
      <c r="L21" s="203">
        <f>'RAW DATA'!H29</f>
        <v>11737</v>
      </c>
    </row>
    <row r="22" spans="1:12" ht="12.75">
      <c r="A22" s="98" t="s">
        <v>196</v>
      </c>
      <c r="B22" s="550" t="e">
        <f>'Compound Tracking'!#REF!</f>
        <v>#REF!</v>
      </c>
      <c r="C22" s="109">
        <f t="shared" si="2"/>
        <v>0.078125</v>
      </c>
      <c r="D22" s="105" t="s">
        <v>261</v>
      </c>
      <c r="E22" s="107"/>
      <c r="F22" s="112">
        <f>'RAW DATA'!I25</f>
        <v>13508</v>
      </c>
      <c r="G22" s="188" t="s">
        <v>200</v>
      </c>
      <c r="H22" s="550">
        <f>'Compound Tracking'!I31</f>
        <v>0</v>
      </c>
      <c r="I22" s="194">
        <f t="shared" si="3"/>
        <v>0.00128</v>
      </c>
      <c r="J22" s="190" t="s">
        <v>261</v>
      </c>
      <c r="K22" s="195"/>
      <c r="L22" s="203">
        <f>'RAW DATA'!I29</f>
        <v>12911</v>
      </c>
    </row>
    <row r="23" spans="1:12" ht="12.75">
      <c r="A23" s="98" t="s">
        <v>83</v>
      </c>
      <c r="B23" s="550" t="e">
        <f>'Compound Tracking'!#REF!</f>
        <v>#REF!</v>
      </c>
      <c r="C23" s="109">
        <f t="shared" si="2"/>
        <v>0.0390625</v>
      </c>
      <c r="D23" s="105" t="s">
        <v>261</v>
      </c>
      <c r="E23" s="106"/>
      <c r="F23" s="112">
        <f>'RAW DATA'!J25</f>
        <v>12756</v>
      </c>
      <c r="G23" s="188" t="s">
        <v>87</v>
      </c>
      <c r="H23" s="550">
        <f>'Compound Tracking'!I32</f>
        <v>0</v>
      </c>
      <c r="I23" s="194">
        <f t="shared" si="3"/>
        <v>0.00025600000000000004</v>
      </c>
      <c r="J23" s="190" t="s">
        <v>261</v>
      </c>
      <c r="K23" s="191"/>
      <c r="L23" s="203">
        <f>'RAW DATA'!J29</f>
        <v>11935</v>
      </c>
    </row>
    <row r="24" spans="1:12" ht="12.75">
      <c r="A24" s="98" t="s">
        <v>202</v>
      </c>
      <c r="B24" s="550">
        <f>'Compound Tracking'!B20</f>
        <v>0</v>
      </c>
      <c r="C24" s="108">
        <f t="shared" si="2"/>
        <v>0.01953125</v>
      </c>
      <c r="D24" s="97" t="s">
        <v>261</v>
      </c>
      <c r="E24" s="100"/>
      <c r="F24" s="111">
        <f>'RAW DATA'!K25</f>
        <v>12188</v>
      </c>
      <c r="G24" s="188" t="s">
        <v>206</v>
      </c>
      <c r="H24" s="550">
        <f>'Compound Tracking'!I33</f>
        <v>0</v>
      </c>
      <c r="I24" s="189">
        <f t="shared" si="3"/>
        <v>5.120000000000001E-05</v>
      </c>
      <c r="J24" s="190" t="s">
        <v>261</v>
      </c>
      <c r="K24" s="191"/>
      <c r="L24" s="203">
        <f>'RAW DATA'!K29</f>
        <v>11173</v>
      </c>
    </row>
    <row r="25" spans="1:12" ht="13.5" thickBot="1">
      <c r="A25" s="102" t="s">
        <v>89</v>
      </c>
      <c r="B25" s="551">
        <f>'Compound Tracking'!B21</f>
        <v>0</v>
      </c>
      <c r="C25" s="110">
        <f t="shared" si="2"/>
        <v>0.009765625</v>
      </c>
      <c r="D25" s="103" t="s">
        <v>261</v>
      </c>
      <c r="E25" s="104"/>
      <c r="F25" s="113">
        <f>'RAW DATA'!L25</f>
        <v>11679</v>
      </c>
      <c r="G25" s="197" t="s">
        <v>93</v>
      </c>
      <c r="H25" s="551">
        <f>'Compound Tracking'!I34</f>
        <v>0</v>
      </c>
      <c r="I25" s="198">
        <f t="shared" si="3"/>
        <v>1.0240000000000002E-05</v>
      </c>
      <c r="J25" s="199" t="s">
        <v>261</v>
      </c>
      <c r="K25" s="200"/>
      <c r="L25" s="204">
        <f>'RAW DATA'!L29</f>
        <v>10492</v>
      </c>
    </row>
    <row r="26" spans="1:12" ht="13.5" thickBot="1">
      <c r="A26" s="240" t="s">
        <v>236</v>
      </c>
      <c r="B26" s="237" t="s">
        <v>53</v>
      </c>
      <c r="C26" s="241">
        <v>0</v>
      </c>
      <c r="D26" s="242" t="s">
        <v>261</v>
      </c>
      <c r="E26" s="237"/>
      <c r="F26" s="239">
        <f>'RAW DATA'!M25</f>
        <v>-57</v>
      </c>
      <c r="G26" s="281" t="s">
        <v>171</v>
      </c>
      <c r="H26" s="277" t="s">
        <v>220</v>
      </c>
      <c r="I26" s="278">
        <v>1.26</v>
      </c>
      <c r="J26" s="279" t="s">
        <v>261</v>
      </c>
      <c r="K26" s="277"/>
      <c r="L26" s="280">
        <f>'RAW DATA'!M29</f>
        <v>2304</v>
      </c>
    </row>
    <row r="27" spans="1:12" ht="12.75">
      <c r="A27" s="99" t="s">
        <v>29</v>
      </c>
      <c r="B27" s="549" t="str">
        <f>'Compound Tracking'!C15</f>
        <v>Chemical 1</v>
      </c>
      <c r="C27" s="108">
        <f>C3</f>
        <v>10</v>
      </c>
      <c r="D27" s="97" t="s">
        <v>261</v>
      </c>
      <c r="E27" s="100"/>
      <c r="F27" s="111">
        <f>'RAW DATA'!B26</f>
        <v>826</v>
      </c>
      <c r="G27" s="172" t="s">
        <v>33</v>
      </c>
      <c r="H27" s="560" t="s">
        <v>54</v>
      </c>
      <c r="I27" s="173">
        <v>0.0125</v>
      </c>
      <c r="J27" s="284" t="s">
        <v>261</v>
      </c>
      <c r="K27" s="174"/>
      <c r="L27" s="175">
        <f>'RAW DATA'!B30</f>
        <v>-1447</v>
      </c>
    </row>
    <row r="28" spans="1:12" ht="12.75">
      <c r="A28" s="99" t="s">
        <v>135</v>
      </c>
      <c r="B28" s="550">
        <f>'Compound Tracking'!B30</f>
        <v>0</v>
      </c>
      <c r="C28" s="108">
        <f aca="true" t="shared" si="4" ref="C28:C37">C4</f>
        <v>5</v>
      </c>
      <c r="D28" s="97" t="s">
        <v>261</v>
      </c>
      <c r="E28" s="100"/>
      <c r="F28" s="111">
        <f>'RAW DATA'!C26</f>
        <v>850</v>
      </c>
      <c r="G28" s="172" t="s">
        <v>139</v>
      </c>
      <c r="H28" s="561"/>
      <c r="I28" s="173">
        <v>0.00625</v>
      </c>
      <c r="J28" s="284" t="s">
        <v>261</v>
      </c>
      <c r="K28" s="174"/>
      <c r="L28" s="176">
        <f>'RAW DATA'!C30</f>
        <v>-1337</v>
      </c>
    </row>
    <row r="29" spans="1:12" ht="12.75">
      <c r="A29" s="99" t="s">
        <v>66</v>
      </c>
      <c r="B29" s="550">
        <f>'Compound Tracking'!B31</f>
        <v>0</v>
      </c>
      <c r="C29" s="108">
        <f t="shared" si="4"/>
        <v>2.5</v>
      </c>
      <c r="D29" s="97" t="s">
        <v>261</v>
      </c>
      <c r="E29" s="100"/>
      <c r="F29" s="111">
        <f>'RAW DATA'!D26</f>
        <v>1307</v>
      </c>
      <c r="G29" s="172" t="s">
        <v>70</v>
      </c>
      <c r="H29" s="561"/>
      <c r="I29" s="173">
        <v>0.003125</v>
      </c>
      <c r="J29" s="284" t="s">
        <v>261</v>
      </c>
      <c r="K29" s="174"/>
      <c r="L29" s="176">
        <f>'RAW DATA'!D30</f>
        <v>-399</v>
      </c>
    </row>
    <row r="30" spans="1:12" ht="12.75">
      <c r="A30" s="99" t="s">
        <v>141</v>
      </c>
      <c r="B30" s="550">
        <f>'Compound Tracking'!B32</f>
        <v>0</v>
      </c>
      <c r="C30" s="108">
        <f t="shared" si="4"/>
        <v>1.25</v>
      </c>
      <c r="D30" s="97" t="s">
        <v>261</v>
      </c>
      <c r="E30" s="100"/>
      <c r="F30" s="111">
        <f>'RAW DATA'!E26</f>
        <v>8993</v>
      </c>
      <c r="G30" s="172" t="s">
        <v>145</v>
      </c>
      <c r="H30" s="561"/>
      <c r="I30" s="173">
        <v>0.0015625</v>
      </c>
      <c r="J30" s="284" t="s">
        <v>261</v>
      </c>
      <c r="K30" s="174"/>
      <c r="L30" s="176">
        <f>'RAW DATA'!E30</f>
        <v>10</v>
      </c>
    </row>
    <row r="31" spans="1:12" ht="12.75">
      <c r="A31" s="99" t="s">
        <v>72</v>
      </c>
      <c r="B31" s="550">
        <f>'Compound Tracking'!B33</f>
        <v>0</v>
      </c>
      <c r="C31" s="108">
        <f t="shared" si="4"/>
        <v>0.625</v>
      </c>
      <c r="D31" s="97" t="s">
        <v>261</v>
      </c>
      <c r="E31" s="100"/>
      <c r="F31" s="111">
        <f>'RAW DATA'!F26</f>
        <v>11593</v>
      </c>
      <c r="G31" s="172" t="s">
        <v>76</v>
      </c>
      <c r="H31" s="561"/>
      <c r="I31" s="173">
        <v>0.00078125</v>
      </c>
      <c r="J31" s="284" t="s">
        <v>261</v>
      </c>
      <c r="K31" s="174"/>
      <c r="L31" s="176">
        <f>'RAW DATA'!F30</f>
        <v>1802</v>
      </c>
    </row>
    <row r="32" spans="1:12" ht="12.75">
      <c r="A32" s="99" t="s">
        <v>147</v>
      </c>
      <c r="B32" s="550">
        <f>'Compound Tracking'!B34</f>
        <v>0</v>
      </c>
      <c r="C32" s="108">
        <f t="shared" si="4"/>
        <v>0.3125</v>
      </c>
      <c r="D32" s="97" t="s">
        <v>261</v>
      </c>
      <c r="E32" s="100"/>
      <c r="F32" s="111">
        <f>'RAW DATA'!G26</f>
        <v>12712</v>
      </c>
      <c r="G32" s="172" t="s">
        <v>195</v>
      </c>
      <c r="H32" s="561"/>
      <c r="I32" s="173">
        <v>0.000390625</v>
      </c>
      <c r="J32" s="284" t="s">
        <v>261</v>
      </c>
      <c r="K32" s="174"/>
      <c r="L32" s="176">
        <f>'RAW DATA'!G30</f>
        <v>5648</v>
      </c>
    </row>
    <row r="33" spans="1:12" ht="12.75">
      <c r="A33" s="99" t="s">
        <v>78</v>
      </c>
      <c r="B33" s="550">
        <f>'Compound Tracking'!B35</f>
        <v>0</v>
      </c>
      <c r="C33" s="108">
        <f t="shared" si="4"/>
        <v>0.15625</v>
      </c>
      <c r="D33" s="97" t="s">
        <v>261</v>
      </c>
      <c r="E33" s="101"/>
      <c r="F33" s="111">
        <f>'RAW DATA'!H26</f>
        <v>13044</v>
      </c>
      <c r="G33" s="172" t="s">
        <v>82</v>
      </c>
      <c r="H33" s="561"/>
      <c r="I33" s="173">
        <v>0.0001953125</v>
      </c>
      <c r="J33" s="284" t="s">
        <v>261</v>
      </c>
      <c r="K33" s="174"/>
      <c r="L33" s="176">
        <f>'RAW DATA'!H30</f>
        <v>9985</v>
      </c>
    </row>
    <row r="34" spans="1:12" ht="12.75">
      <c r="A34" s="99" t="s">
        <v>197</v>
      </c>
      <c r="B34" s="550">
        <f>'Compound Tracking'!B36</f>
        <v>0</v>
      </c>
      <c r="C34" s="109">
        <f t="shared" si="4"/>
        <v>0.078125</v>
      </c>
      <c r="D34" s="105" t="s">
        <v>261</v>
      </c>
      <c r="E34" s="107"/>
      <c r="F34" s="112">
        <f>'RAW DATA'!I26</f>
        <v>13186</v>
      </c>
      <c r="G34" s="172" t="s">
        <v>201</v>
      </c>
      <c r="H34" s="561"/>
      <c r="I34" s="173">
        <v>9.765625E-05</v>
      </c>
      <c r="J34" s="284" t="s">
        <v>261</v>
      </c>
      <c r="K34" s="174"/>
      <c r="L34" s="176">
        <f>'RAW DATA'!I30</f>
        <v>13886</v>
      </c>
    </row>
    <row r="35" spans="1:12" ht="13.5" thickBot="1">
      <c r="A35" s="99" t="s">
        <v>84</v>
      </c>
      <c r="B35" s="550">
        <f>'Compound Tracking'!B37</f>
        <v>0</v>
      </c>
      <c r="C35" s="109">
        <f t="shared" si="4"/>
        <v>0.0390625</v>
      </c>
      <c r="D35" s="105" t="s">
        <v>261</v>
      </c>
      <c r="E35" s="106"/>
      <c r="F35" s="112">
        <f>'RAW DATA'!J26</f>
        <v>13416</v>
      </c>
      <c r="G35" s="177" t="s">
        <v>88</v>
      </c>
      <c r="H35" s="562"/>
      <c r="I35" s="178">
        <v>4.8828125E-05</v>
      </c>
      <c r="J35" s="285" t="s">
        <v>261</v>
      </c>
      <c r="K35" s="179"/>
      <c r="L35" s="180">
        <f>'RAW DATA'!J30</f>
        <v>15986</v>
      </c>
    </row>
    <row r="36" spans="1:12" ht="12.75">
      <c r="A36" s="99" t="s">
        <v>203</v>
      </c>
      <c r="B36" s="550">
        <f>'Compound Tracking'!B38</f>
        <v>0</v>
      </c>
      <c r="C36" s="108">
        <f t="shared" si="4"/>
        <v>0.01953125</v>
      </c>
      <c r="D36" s="97" t="s">
        <v>261</v>
      </c>
      <c r="E36" s="100"/>
      <c r="F36" s="111">
        <f>'RAW DATA'!K26</f>
        <v>13208</v>
      </c>
      <c r="G36" s="228" t="s">
        <v>207</v>
      </c>
      <c r="H36" s="558" t="s">
        <v>5</v>
      </c>
      <c r="I36" s="229">
        <v>0.0025</v>
      </c>
      <c r="J36" s="288" t="s">
        <v>261</v>
      </c>
      <c r="K36" s="230"/>
      <c r="L36" s="231">
        <f>'RAW DATA'!K30</f>
        <v>10651</v>
      </c>
    </row>
    <row r="37" spans="1:12" ht="13.5" thickBot="1">
      <c r="A37" s="114" t="s">
        <v>90</v>
      </c>
      <c r="B37" s="551">
        <f>'Compound Tracking'!B39</f>
        <v>0</v>
      </c>
      <c r="C37" s="110">
        <f t="shared" si="4"/>
        <v>0.009765625</v>
      </c>
      <c r="D37" s="103" t="s">
        <v>261</v>
      </c>
      <c r="E37" s="104"/>
      <c r="F37" s="113">
        <f>'RAW DATA'!L26</f>
        <v>12142</v>
      </c>
      <c r="G37" s="232" t="s">
        <v>94</v>
      </c>
      <c r="H37" s="559"/>
      <c r="I37" s="229">
        <v>0.0025</v>
      </c>
      <c r="J37" s="288" t="s">
        <v>261</v>
      </c>
      <c r="K37" s="230"/>
      <c r="L37" s="233">
        <f>'RAW DATA'!L30</f>
        <v>11472</v>
      </c>
    </row>
    <row r="38" spans="1:12" ht="13.5" thickBot="1">
      <c r="A38" s="240" t="s">
        <v>237</v>
      </c>
      <c r="B38" s="237" t="s">
        <v>53</v>
      </c>
      <c r="C38" s="241">
        <v>0</v>
      </c>
      <c r="D38" s="242" t="s">
        <v>261</v>
      </c>
      <c r="E38" s="237"/>
      <c r="F38" s="239">
        <f>'RAW DATA'!M26</f>
        <v>608</v>
      </c>
      <c r="G38" s="281" t="s">
        <v>172</v>
      </c>
      <c r="H38" s="277" t="s">
        <v>220</v>
      </c>
      <c r="I38" s="278">
        <v>1.26</v>
      </c>
      <c r="J38" s="279" t="s">
        <v>261</v>
      </c>
      <c r="K38" s="282"/>
      <c r="L38" s="280">
        <f>'RAW DATA'!M30</f>
        <v>2479</v>
      </c>
    </row>
    <row r="39" spans="1:12" ht="12.75">
      <c r="A39" s="188" t="s">
        <v>30</v>
      </c>
      <c r="B39" s="553" t="str">
        <f>'Compound Tracking'!C16</f>
        <v>Chemical 2</v>
      </c>
      <c r="C39" s="189">
        <v>100</v>
      </c>
      <c r="D39" s="190" t="s">
        <v>261</v>
      </c>
      <c r="E39" s="191"/>
      <c r="F39" s="192">
        <f>'RAW DATA'!B27</f>
        <v>-866</v>
      </c>
      <c r="G39" s="172" t="s">
        <v>34</v>
      </c>
      <c r="H39" s="563" t="s">
        <v>178</v>
      </c>
      <c r="I39" s="181">
        <v>0.0125</v>
      </c>
      <c r="J39" s="286" t="s">
        <v>261</v>
      </c>
      <c r="K39" s="182"/>
      <c r="L39" s="183">
        <f>'RAW DATA'!B31</f>
        <v>-1667</v>
      </c>
    </row>
    <row r="40" spans="1:12" ht="12.75">
      <c r="A40" s="188" t="s">
        <v>136</v>
      </c>
      <c r="B40" s="550">
        <f>'Compound Tracking'!B42</f>
        <v>0</v>
      </c>
      <c r="C40" s="189">
        <f>C39/5</f>
        <v>20</v>
      </c>
      <c r="D40" s="190" t="s">
        <v>261</v>
      </c>
      <c r="E40" s="191"/>
      <c r="F40" s="192">
        <f>'RAW DATA'!C27</f>
        <v>764</v>
      </c>
      <c r="G40" s="172" t="s">
        <v>36</v>
      </c>
      <c r="H40" s="564"/>
      <c r="I40" s="181">
        <v>0.00625</v>
      </c>
      <c r="J40" s="286" t="s">
        <v>261</v>
      </c>
      <c r="K40" s="182"/>
      <c r="L40" s="184">
        <f>'RAW DATA'!C31</f>
        <v>-1508</v>
      </c>
    </row>
    <row r="41" spans="1:12" ht="12.75">
      <c r="A41" s="188" t="s">
        <v>67</v>
      </c>
      <c r="B41" s="550">
        <f>'Compound Tracking'!B43</f>
        <v>0</v>
      </c>
      <c r="C41" s="189">
        <f aca="true" t="shared" si="5" ref="C41:C48">C40/5</f>
        <v>4</v>
      </c>
      <c r="D41" s="190" t="s">
        <v>261</v>
      </c>
      <c r="E41" s="191"/>
      <c r="F41" s="192">
        <f>'RAW DATA'!D27</f>
        <v>1216</v>
      </c>
      <c r="G41" s="172" t="s">
        <v>38</v>
      </c>
      <c r="H41" s="564"/>
      <c r="I41" s="181">
        <v>0.003125</v>
      </c>
      <c r="J41" s="286" t="s">
        <v>261</v>
      </c>
      <c r="K41" s="182"/>
      <c r="L41" s="184">
        <f>'RAW DATA'!D31</f>
        <v>-989</v>
      </c>
    </row>
    <row r="42" spans="1:12" ht="12.75">
      <c r="A42" s="188" t="s">
        <v>142</v>
      </c>
      <c r="B42" s="550">
        <f>'Compound Tracking'!B44</f>
        <v>0</v>
      </c>
      <c r="C42" s="189">
        <f t="shared" si="5"/>
        <v>0.8</v>
      </c>
      <c r="D42" s="190" t="s">
        <v>261</v>
      </c>
      <c r="E42" s="191"/>
      <c r="F42" s="192">
        <f>'RAW DATA'!E27</f>
        <v>2529</v>
      </c>
      <c r="G42" s="172" t="s">
        <v>40</v>
      </c>
      <c r="H42" s="564"/>
      <c r="I42" s="181">
        <v>0.0015625</v>
      </c>
      <c r="J42" s="286" t="s">
        <v>261</v>
      </c>
      <c r="K42" s="182"/>
      <c r="L42" s="184">
        <f>'RAW DATA'!E31</f>
        <v>-238</v>
      </c>
    </row>
    <row r="43" spans="1:12" ht="12.75">
      <c r="A43" s="188" t="s">
        <v>73</v>
      </c>
      <c r="B43" s="550">
        <f>'Compound Tracking'!B45</f>
        <v>0</v>
      </c>
      <c r="C43" s="189">
        <f t="shared" si="5"/>
        <v>0.16</v>
      </c>
      <c r="D43" s="190" t="s">
        <v>261</v>
      </c>
      <c r="E43" s="191"/>
      <c r="F43" s="192">
        <f>'RAW DATA'!F27</f>
        <v>7783</v>
      </c>
      <c r="G43" s="172" t="s">
        <v>42</v>
      </c>
      <c r="H43" s="564"/>
      <c r="I43" s="181">
        <v>0.00078125</v>
      </c>
      <c r="J43" s="286" t="s">
        <v>261</v>
      </c>
      <c r="K43" s="182"/>
      <c r="L43" s="184">
        <f>'RAW DATA'!F31</f>
        <v>1563</v>
      </c>
    </row>
    <row r="44" spans="1:12" ht="12.75">
      <c r="A44" s="188" t="s">
        <v>148</v>
      </c>
      <c r="B44" s="550">
        <f>'Compound Tracking'!B46</f>
        <v>0</v>
      </c>
      <c r="C44" s="189">
        <f t="shared" si="5"/>
        <v>0.032</v>
      </c>
      <c r="D44" s="190" t="s">
        <v>261</v>
      </c>
      <c r="E44" s="191"/>
      <c r="F44" s="192">
        <f>'RAW DATA'!G27</f>
        <v>13352</v>
      </c>
      <c r="G44" s="172" t="s">
        <v>44</v>
      </c>
      <c r="H44" s="564"/>
      <c r="I44" s="181">
        <v>0.000390625</v>
      </c>
      <c r="J44" s="286" t="s">
        <v>261</v>
      </c>
      <c r="K44" s="182"/>
      <c r="L44" s="184">
        <f>'RAW DATA'!G31</f>
        <v>5419</v>
      </c>
    </row>
    <row r="45" spans="1:12" ht="12.75">
      <c r="A45" s="188" t="s">
        <v>79</v>
      </c>
      <c r="B45" s="550">
        <f>'Compound Tracking'!B47</f>
        <v>0</v>
      </c>
      <c r="C45" s="189">
        <f t="shared" si="5"/>
        <v>0.0064</v>
      </c>
      <c r="D45" s="190" t="s">
        <v>261</v>
      </c>
      <c r="E45" s="193"/>
      <c r="F45" s="192">
        <f>'RAW DATA'!H27</f>
        <v>13200</v>
      </c>
      <c r="G45" s="172" t="s">
        <v>225</v>
      </c>
      <c r="H45" s="564"/>
      <c r="I45" s="181">
        <v>0.0001953125</v>
      </c>
      <c r="J45" s="286" t="s">
        <v>261</v>
      </c>
      <c r="K45" s="182"/>
      <c r="L45" s="184">
        <f>'RAW DATA'!H31</f>
        <v>10521</v>
      </c>
    </row>
    <row r="46" spans="1:12" ht="12.75">
      <c r="A46" s="188" t="s">
        <v>198</v>
      </c>
      <c r="B46" s="550">
        <f>'Compound Tracking'!B48</f>
        <v>0</v>
      </c>
      <c r="C46" s="189">
        <f t="shared" si="5"/>
        <v>0.00128</v>
      </c>
      <c r="D46" s="190" t="s">
        <v>261</v>
      </c>
      <c r="E46" s="195"/>
      <c r="F46" s="196">
        <f>'RAW DATA'!I27</f>
        <v>11241</v>
      </c>
      <c r="G46" s="172" t="s">
        <v>227</v>
      </c>
      <c r="H46" s="564"/>
      <c r="I46" s="181">
        <v>9.765625E-05</v>
      </c>
      <c r="J46" s="286" t="s">
        <v>261</v>
      </c>
      <c r="K46" s="182"/>
      <c r="L46" s="184">
        <f>'RAW DATA'!I31</f>
        <v>14680</v>
      </c>
    </row>
    <row r="47" spans="1:12" ht="13.5" thickBot="1">
      <c r="A47" s="188" t="s">
        <v>85</v>
      </c>
      <c r="B47" s="550">
        <f>'Compound Tracking'!B49</f>
        <v>0</v>
      </c>
      <c r="C47" s="189">
        <f t="shared" si="5"/>
        <v>0.00025600000000000004</v>
      </c>
      <c r="D47" s="190" t="s">
        <v>261</v>
      </c>
      <c r="E47" s="191"/>
      <c r="F47" s="196">
        <f>'RAW DATA'!J27</f>
        <v>12823</v>
      </c>
      <c r="G47" s="177" t="s">
        <v>229</v>
      </c>
      <c r="H47" s="565"/>
      <c r="I47" s="185">
        <v>4.8828125E-05</v>
      </c>
      <c r="J47" s="287" t="s">
        <v>261</v>
      </c>
      <c r="K47" s="186"/>
      <c r="L47" s="187">
        <f>'RAW DATA'!J31</f>
        <v>14674</v>
      </c>
    </row>
    <row r="48" spans="1:12" ht="12.75">
      <c r="A48" s="188" t="s">
        <v>204</v>
      </c>
      <c r="B48" s="550">
        <f>'Compound Tracking'!B50</f>
        <v>0</v>
      </c>
      <c r="C48" s="189">
        <f t="shared" si="5"/>
        <v>5.120000000000001E-05</v>
      </c>
      <c r="D48" s="190" t="s">
        <v>261</v>
      </c>
      <c r="E48" s="191"/>
      <c r="F48" s="192">
        <f>'RAW DATA'!K27</f>
        <v>13016</v>
      </c>
      <c r="G48" s="228" t="s">
        <v>231</v>
      </c>
      <c r="H48" s="558" t="s">
        <v>5</v>
      </c>
      <c r="I48" s="229">
        <v>0.0025</v>
      </c>
      <c r="J48" s="288" t="s">
        <v>261</v>
      </c>
      <c r="K48" s="230"/>
      <c r="L48" s="231">
        <f>'RAW DATA'!K31</f>
        <v>9131</v>
      </c>
    </row>
    <row r="49" spans="1:12" ht="13.5" thickBot="1">
      <c r="A49" s="197" t="s">
        <v>91</v>
      </c>
      <c r="B49" s="551">
        <f>'Compound Tracking'!B51</f>
        <v>0</v>
      </c>
      <c r="C49" s="189">
        <f>C48/5</f>
        <v>1.0240000000000002E-05</v>
      </c>
      <c r="D49" s="199" t="s">
        <v>261</v>
      </c>
      <c r="E49" s="200"/>
      <c r="F49" s="201">
        <f>'RAW DATA'!L27</f>
        <v>11410</v>
      </c>
      <c r="G49" s="232" t="s">
        <v>232</v>
      </c>
      <c r="H49" s="559"/>
      <c r="I49" s="229">
        <v>0.0025</v>
      </c>
      <c r="J49" s="288" t="s">
        <v>261</v>
      </c>
      <c r="K49" s="230"/>
      <c r="L49" s="233">
        <f>'RAW DATA'!L31</f>
        <v>10126</v>
      </c>
    </row>
    <row r="50" spans="1:12" ht="13.5" thickBot="1">
      <c r="A50" s="240" t="s">
        <v>169</v>
      </c>
      <c r="B50" s="237" t="s">
        <v>53</v>
      </c>
      <c r="C50" s="241">
        <v>0</v>
      </c>
      <c r="D50" s="243" t="s">
        <v>261</v>
      </c>
      <c r="E50" s="237"/>
      <c r="F50" s="239">
        <f>'RAW DATA'!M27</f>
        <v>-138</v>
      </c>
      <c r="G50" s="276" t="s">
        <v>233</v>
      </c>
      <c r="H50" s="277" t="s">
        <v>220</v>
      </c>
      <c r="I50" s="278">
        <v>1.26</v>
      </c>
      <c r="J50" s="279" t="s">
        <v>261</v>
      </c>
      <c r="K50" s="282"/>
      <c r="L50" s="280">
        <f>'RAW DATA'!M31</f>
        <v>1877</v>
      </c>
    </row>
    <row r="99" spans="1:6" ht="12.75">
      <c r="A99" s="91"/>
      <c r="B99" s="87"/>
      <c r="C99" s="87"/>
      <c r="D99" s="87"/>
      <c r="E99" s="86"/>
      <c r="F99" s="87"/>
    </row>
  </sheetData>
  <sheetProtection/>
  <mergeCells count="12">
    <mergeCell ref="I2:J2"/>
    <mergeCell ref="H48:H49"/>
    <mergeCell ref="H27:H35"/>
    <mergeCell ref="H39:H47"/>
    <mergeCell ref="H36:H37"/>
    <mergeCell ref="H15:H25"/>
    <mergeCell ref="B27:B37"/>
    <mergeCell ref="H3:H13"/>
    <mergeCell ref="B39:B49"/>
    <mergeCell ref="C2:D2"/>
    <mergeCell ref="B3:B13"/>
    <mergeCell ref="B15:B25"/>
  </mergeCells>
  <printOptions/>
  <pageMargins left="0.25" right="0.25" top="1" bottom="1" header="0.5" footer="0.5"/>
  <pageSetup fitToHeight="1" fitToWidth="1" horizontalDpi="300" verticalDpi="300" orientation="landscape" scale="66"/>
  <headerFooter alignWithMargins="0">
    <oddHeader>&amp;LBG1Luc Antagonist Comprehensive
Testing Reporting Spreadsheet&amp;R&amp;D</oddHeader>
    <oddFooter>&amp;L&amp;A&amp;C&amp;F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zoomScale="125" zoomScaleNormal="125" zoomScalePageLayoutView="0" workbookViewId="0" topLeftCell="A16">
      <selection activeCell="F55" sqref="F55"/>
    </sheetView>
  </sheetViews>
  <sheetFormatPr defaultColWidth="8.8515625" defaultRowHeight="12.75"/>
  <cols>
    <col min="1" max="1" width="12.7109375" style="0" customWidth="1"/>
    <col min="2" max="2" width="12.8515625" style="0" customWidth="1"/>
    <col min="3" max="3" width="12.421875" style="0" customWidth="1"/>
    <col min="4" max="4" width="15.140625" style="0" customWidth="1"/>
    <col min="5" max="5" width="15.140625" style="22" customWidth="1"/>
    <col min="6" max="6" width="13.140625" style="22" bestFit="1" customWidth="1"/>
    <col min="7" max="7" width="11.421875" style="22" customWidth="1"/>
    <col min="8" max="8" width="9.421875" style="22" customWidth="1"/>
    <col min="9" max="9" width="8.8515625" style="22" customWidth="1"/>
    <col min="10" max="10" width="9.28125" style="22" customWidth="1"/>
    <col min="11" max="11" width="10.28125" style="25" customWidth="1"/>
    <col min="12" max="12" width="8.8515625" style="0" customWidth="1"/>
    <col min="13" max="13" width="9.421875" style="0" bestFit="1" customWidth="1"/>
  </cols>
  <sheetData>
    <row r="1" spans="1:5" ht="45.75" thickBot="1">
      <c r="A1" s="67" t="s">
        <v>191</v>
      </c>
      <c r="B1" s="470" t="str">
        <f>'Compound Tracking'!E1</f>
        <v>Enter Plate Identification Here</v>
      </c>
      <c r="C1" s="68"/>
      <c r="D1" s="69" t="s">
        <v>162</v>
      </c>
      <c r="E1" s="222">
        <f>'Compound Tracking'!G10</f>
        <v>40909</v>
      </c>
    </row>
    <row r="2" spans="4:14" ht="12.75" thickBot="1">
      <c r="D2" s="484">
        <f>10000/A23</f>
        <v>0.6523157208088715</v>
      </c>
      <c r="E2" s="77" t="s">
        <v>216</v>
      </c>
      <c r="F2" s="75"/>
      <c r="G2" s="75"/>
      <c r="H2" s="75"/>
      <c r="I2" s="75"/>
      <c r="J2" s="75"/>
      <c r="K2" s="76"/>
      <c r="M2" s="65"/>
      <c r="N2" s="20"/>
    </row>
    <row r="3" spans="1:11" ht="36">
      <c r="A3" s="485" t="s">
        <v>221</v>
      </c>
      <c r="B3" s="486" t="str">
        <f>LIST!H27</f>
        <v>Ral/E2 Replicate 1</v>
      </c>
      <c r="C3" s="487" t="str">
        <f>LIST!H39</f>
        <v>Ral/E2 Replicate 2</v>
      </c>
      <c r="D3" s="482"/>
      <c r="J3" s="25"/>
      <c r="K3"/>
    </row>
    <row r="4" spans="1:11" ht="24">
      <c r="A4" s="476" t="s">
        <v>156</v>
      </c>
      <c r="B4" s="479" t="s">
        <v>116</v>
      </c>
      <c r="C4" s="410" t="s">
        <v>116</v>
      </c>
      <c r="D4" s="483"/>
      <c r="J4" s="25"/>
      <c r="K4"/>
    </row>
    <row r="5" spans="1:11" ht="12">
      <c r="A5" s="477">
        <f>LIST!I27</f>
        <v>0.0125</v>
      </c>
      <c r="B5" s="480">
        <f>LIST!L27</f>
        <v>-1447</v>
      </c>
      <c r="C5" s="370">
        <f>LIST!L39</f>
        <v>-1667</v>
      </c>
      <c r="J5" s="25"/>
      <c r="K5"/>
    </row>
    <row r="6" spans="1:11" ht="12">
      <c r="A6" s="477">
        <f>LIST!I28</f>
        <v>0.00625</v>
      </c>
      <c r="B6" s="480">
        <f>LIST!L28</f>
        <v>-1337</v>
      </c>
      <c r="C6" s="370">
        <f>LIST!L40</f>
        <v>-1508</v>
      </c>
      <c r="J6" s="25"/>
      <c r="K6"/>
    </row>
    <row r="7" spans="1:11" ht="12">
      <c r="A7" s="477">
        <f>LIST!I29</f>
        <v>0.003125</v>
      </c>
      <c r="B7" s="480">
        <f>LIST!L29</f>
        <v>-399</v>
      </c>
      <c r="C7" s="370">
        <f>LIST!L41</f>
        <v>-989</v>
      </c>
      <c r="J7" s="25"/>
      <c r="K7"/>
    </row>
    <row r="8" spans="1:11" ht="12">
      <c r="A8" s="477">
        <f>LIST!I30</f>
        <v>0.0015625</v>
      </c>
      <c r="B8" s="480">
        <f>LIST!L30</f>
        <v>10</v>
      </c>
      <c r="C8" s="370">
        <f>LIST!L42</f>
        <v>-238</v>
      </c>
      <c r="J8" s="25"/>
      <c r="K8"/>
    </row>
    <row r="9" spans="1:11" ht="12">
      <c r="A9" s="477">
        <f>LIST!I31</f>
        <v>0.00078125</v>
      </c>
      <c r="B9" s="480">
        <f>LIST!L31</f>
        <v>1802</v>
      </c>
      <c r="C9" s="370">
        <f>LIST!L43</f>
        <v>1563</v>
      </c>
      <c r="J9" s="25"/>
      <c r="K9"/>
    </row>
    <row r="10" spans="1:11" ht="12">
      <c r="A10" s="477">
        <f>LIST!I32</f>
        <v>0.000390625</v>
      </c>
      <c r="B10" s="480">
        <f>LIST!L32</f>
        <v>5648</v>
      </c>
      <c r="C10" s="370">
        <f>LIST!L44</f>
        <v>5419</v>
      </c>
      <c r="J10" s="25"/>
      <c r="K10"/>
    </row>
    <row r="11" spans="1:11" ht="12">
      <c r="A11" s="477">
        <f>LIST!I33</f>
        <v>0.0001953125</v>
      </c>
      <c r="B11" s="480">
        <f>LIST!L33</f>
        <v>9985</v>
      </c>
      <c r="C11" s="370">
        <f>LIST!L45</f>
        <v>10521</v>
      </c>
      <c r="J11" s="25"/>
      <c r="K11"/>
    </row>
    <row r="12" spans="1:11" ht="12">
      <c r="A12" s="477">
        <f>LIST!I34</f>
        <v>9.765625E-05</v>
      </c>
      <c r="B12" s="480">
        <f>LIST!L34</f>
        <v>13886</v>
      </c>
      <c r="C12" s="370">
        <f>LIST!L46</f>
        <v>14680</v>
      </c>
      <c r="J12" s="25"/>
      <c r="K12"/>
    </row>
    <row r="13" spans="1:12" ht="12.75" thickBot="1">
      <c r="A13" s="478">
        <f>LIST!I35</f>
        <v>4.8828125E-05</v>
      </c>
      <c r="B13" s="481">
        <f>LIST!L35</f>
        <v>15986</v>
      </c>
      <c r="C13" s="371">
        <f>LIST!L47</f>
        <v>14674</v>
      </c>
      <c r="E13"/>
      <c r="K13" s="22"/>
      <c r="L13" s="25"/>
    </row>
    <row r="14" spans="1:12" ht="25.5">
      <c r="A14" s="411" t="s">
        <v>222</v>
      </c>
      <c r="B14" s="363" t="s">
        <v>20</v>
      </c>
      <c r="C14" s="412" t="s">
        <v>223</v>
      </c>
      <c r="D14" s="488" t="s">
        <v>0</v>
      </c>
      <c r="E14" s="205"/>
      <c r="F14" s="24"/>
      <c r="G14" s="24"/>
      <c r="K14" s="22"/>
      <c r="L14" s="25"/>
    </row>
    <row r="15" spans="1:12" ht="12">
      <c r="A15" s="271">
        <f aca="true" t="shared" si="0" ref="A15:A23">AVERAGE(B5,C5)</f>
        <v>-1557</v>
      </c>
      <c r="B15" s="372">
        <f>A5</f>
        <v>0.0125</v>
      </c>
      <c r="C15" s="364">
        <f>A15*$D$2</f>
        <v>-1015.6555772994128</v>
      </c>
      <c r="D15" s="365">
        <f aca="true" t="shared" si="1" ref="D15:D23">STDEV(B5,C5)</f>
        <v>155.56349186104046</v>
      </c>
      <c r="E15" s="206"/>
      <c r="K15" s="22"/>
      <c r="L15" s="25"/>
    </row>
    <row r="16" spans="1:12" s="13" customFormat="1" ht="12">
      <c r="A16" s="271">
        <f t="shared" si="0"/>
        <v>-1422.5</v>
      </c>
      <c r="B16" s="372">
        <f>A6</f>
        <v>0.00625</v>
      </c>
      <c r="C16" s="364">
        <f aca="true" t="shared" si="2" ref="C16:C23">A16*$D$2</f>
        <v>-927.9191128506196</v>
      </c>
      <c r="D16" s="365">
        <f t="shared" si="1"/>
        <v>120.91525958289962</v>
      </c>
      <c r="E16" s="206"/>
      <c r="F16" s="115"/>
      <c r="G16" s="115"/>
      <c r="H16" s="24"/>
      <c r="I16" s="24"/>
      <c r="J16" s="24"/>
      <c r="K16" s="24"/>
      <c r="L16" s="26"/>
    </row>
    <row r="17" spans="1:12" ht="12">
      <c r="A17" s="271">
        <f t="shared" si="0"/>
        <v>-694</v>
      </c>
      <c r="B17" s="372">
        <f aca="true" t="shared" si="3" ref="B17:B23">A7</f>
        <v>0.003125</v>
      </c>
      <c r="C17" s="364">
        <f t="shared" si="2"/>
        <v>-452.7071102413568</v>
      </c>
      <c r="D17" s="365">
        <f t="shared" si="1"/>
        <v>417.19300090006305</v>
      </c>
      <c r="E17" s="206"/>
      <c r="F17" s="116"/>
      <c r="G17" s="116"/>
      <c r="K17" s="22"/>
      <c r="L17" s="25"/>
    </row>
    <row r="18" spans="1:12" s="15" customFormat="1" ht="12">
      <c r="A18" s="271">
        <f t="shared" si="0"/>
        <v>-114</v>
      </c>
      <c r="B18" s="372">
        <f t="shared" si="3"/>
        <v>0.0015625</v>
      </c>
      <c r="C18" s="364">
        <f t="shared" si="2"/>
        <v>-74.36399217221134</v>
      </c>
      <c r="D18" s="365">
        <f t="shared" si="1"/>
        <v>175.36248173426378</v>
      </c>
      <c r="E18" s="206"/>
      <c r="F18" s="22"/>
      <c r="G18" s="22"/>
      <c r="H18" s="36"/>
      <c r="I18" s="36"/>
      <c r="J18" s="36"/>
      <c r="K18" s="36"/>
      <c r="L18" s="37"/>
    </row>
    <row r="19" spans="1:12" s="35" customFormat="1" ht="12">
      <c r="A19" s="271">
        <f t="shared" si="0"/>
        <v>1682.5</v>
      </c>
      <c r="B19" s="372">
        <f t="shared" si="3"/>
        <v>0.00078125</v>
      </c>
      <c r="C19" s="364">
        <f t="shared" si="2"/>
        <v>1097.5212002609262</v>
      </c>
      <c r="D19" s="365">
        <f t="shared" si="1"/>
        <v>168.99852070358486</v>
      </c>
      <c r="E19" s="206"/>
      <c r="F19" s="22"/>
      <c r="G19" s="22"/>
      <c r="H19" s="38"/>
      <c r="I19" s="39"/>
      <c r="J19" s="38"/>
      <c r="K19" s="38"/>
      <c r="L19" s="40"/>
    </row>
    <row r="20" spans="1:12" ht="12">
      <c r="A20" s="271">
        <f t="shared" si="0"/>
        <v>5533.5</v>
      </c>
      <c r="B20" s="372">
        <f t="shared" si="3"/>
        <v>0.000390625</v>
      </c>
      <c r="C20" s="364">
        <f t="shared" si="2"/>
        <v>3609.58904109589</v>
      </c>
      <c r="D20" s="365">
        <f t="shared" si="1"/>
        <v>161.92745289171938</v>
      </c>
      <c r="E20" s="206"/>
      <c r="K20" s="22"/>
      <c r="L20" s="25"/>
    </row>
    <row r="21" spans="1:12" ht="12">
      <c r="A21" s="271">
        <f t="shared" si="0"/>
        <v>10253</v>
      </c>
      <c r="B21" s="372">
        <f t="shared" si="3"/>
        <v>0.0001953125</v>
      </c>
      <c r="C21" s="364">
        <f t="shared" si="2"/>
        <v>6688.193085453359</v>
      </c>
      <c r="D21" s="365">
        <f t="shared" si="1"/>
        <v>379.00923471598946</v>
      </c>
      <c r="E21" s="206"/>
      <c r="K21" s="22"/>
      <c r="L21" s="25"/>
    </row>
    <row r="22" spans="1:12" ht="12">
      <c r="A22" s="271">
        <f t="shared" si="0"/>
        <v>14283</v>
      </c>
      <c r="B22" s="372">
        <f t="shared" si="3"/>
        <v>9.765625E-05</v>
      </c>
      <c r="C22" s="364">
        <f t="shared" si="2"/>
        <v>9317.025440313111</v>
      </c>
      <c r="D22" s="365">
        <f t="shared" si="1"/>
        <v>561.4427842621187</v>
      </c>
      <c r="E22" s="206"/>
      <c r="K22" s="22"/>
      <c r="L22" s="25"/>
    </row>
    <row r="23" spans="1:4" ht="12">
      <c r="A23" s="272">
        <f t="shared" si="0"/>
        <v>15330</v>
      </c>
      <c r="B23" s="373">
        <f t="shared" si="3"/>
        <v>4.8828125E-05</v>
      </c>
      <c r="C23" s="366">
        <f t="shared" si="2"/>
        <v>10000</v>
      </c>
      <c r="D23" s="367">
        <f t="shared" si="1"/>
        <v>927.7240969167503</v>
      </c>
    </row>
    <row r="24" spans="1:11" s="1" customFormat="1" ht="12">
      <c r="A24" s="368"/>
      <c r="B24" s="369"/>
      <c r="C24"/>
      <c r="D24" s="206"/>
      <c r="E24" s="22"/>
      <c r="F24" s="115"/>
      <c r="G24" s="22"/>
      <c r="H24" s="21"/>
      <c r="I24" s="21"/>
      <c r="J24" s="21"/>
      <c r="K24" s="27"/>
    </row>
    <row r="25" spans="1:14" s="1" customFormat="1" ht="12.75">
      <c r="A25" s="407" t="str">
        <f>LIST!H14</f>
        <v>Tamoxifen/E2 Control</v>
      </c>
      <c r="B25" s="374"/>
      <c r="C25" s="374"/>
      <c r="D25" s="380"/>
      <c r="E25" s="489"/>
      <c r="F25" s="422" t="str">
        <f>LIST!B3</f>
        <v>Chemical 1</v>
      </c>
      <c r="G25" s="574" t="s">
        <v>153</v>
      </c>
      <c r="H25" s="574"/>
      <c r="I25" s="574" t="s">
        <v>154</v>
      </c>
      <c r="J25" s="574"/>
      <c r="K25" s="574" t="s">
        <v>155</v>
      </c>
      <c r="L25" s="575"/>
      <c r="M25" s="570"/>
      <c r="N25" s="571"/>
    </row>
    <row r="26" spans="1:21" s="15" customFormat="1" ht="12">
      <c r="A26" s="375" t="s">
        <v>211</v>
      </c>
      <c r="B26" s="376" t="s">
        <v>116</v>
      </c>
      <c r="C26" s="377" t="s">
        <v>212</v>
      </c>
      <c r="D26" s="381" t="s">
        <v>2</v>
      </c>
      <c r="E26" s="490" t="s">
        <v>0</v>
      </c>
      <c r="F26" s="495" t="s">
        <v>211</v>
      </c>
      <c r="G26" s="52" t="s">
        <v>116</v>
      </c>
      <c r="H26" s="42" t="s">
        <v>212</v>
      </c>
      <c r="I26" s="52" t="s">
        <v>116</v>
      </c>
      <c r="J26" s="42" t="s">
        <v>212</v>
      </c>
      <c r="K26" s="52" t="s">
        <v>116</v>
      </c>
      <c r="L26" s="123" t="s">
        <v>212</v>
      </c>
      <c r="M26" s="440" t="s">
        <v>26</v>
      </c>
      <c r="N26" s="441" t="s">
        <v>3</v>
      </c>
      <c r="O26" s="118"/>
      <c r="P26" s="118"/>
      <c r="Q26" s="118"/>
      <c r="R26" s="118"/>
      <c r="S26" s="118"/>
      <c r="T26" s="118"/>
      <c r="U26" s="118"/>
    </row>
    <row r="27" spans="1:21" s="15" customFormat="1" ht="12">
      <c r="A27" s="378">
        <f>LIST!I14</f>
        <v>1.26</v>
      </c>
      <c r="B27" s="273">
        <f>LIST!L14</f>
        <v>2274</v>
      </c>
      <c r="C27" s="274">
        <f>B27*$D$2</f>
        <v>1483.3659491193737</v>
      </c>
      <c r="D27" s="275">
        <f>AVERAGE(C27:C30)</f>
        <v>1456.9471624266143</v>
      </c>
      <c r="E27" s="491">
        <f>STDEV(C27:C30)</f>
        <v>165.8700055250153</v>
      </c>
      <c r="F27" s="423">
        <f>LIST!C3</f>
        <v>10</v>
      </c>
      <c r="G27" s="424">
        <f>LIST!F3</f>
        <v>699</v>
      </c>
      <c r="H27" s="424">
        <f>G27*$D$2</f>
        <v>455.9686888454012</v>
      </c>
      <c r="I27" s="424">
        <f>LIST!F15</f>
        <v>545</v>
      </c>
      <c r="J27" s="424">
        <f>I27*$D$2</f>
        <v>355.51206784083496</v>
      </c>
      <c r="K27" s="424">
        <f>LIST!F27</f>
        <v>826</v>
      </c>
      <c r="L27" s="414">
        <f>K27*$D$2</f>
        <v>538.8127853881278</v>
      </c>
      <c r="M27" s="413">
        <f>AVERAGE(H27,J27,L27)</f>
        <v>450.0978473581213</v>
      </c>
      <c r="N27" s="414">
        <f>STDEV(H27,J27,L27)</f>
        <v>91.79127599159234</v>
      </c>
      <c r="O27" s="118"/>
      <c r="P27" s="118"/>
      <c r="Q27" s="118"/>
      <c r="R27" s="118"/>
      <c r="S27" s="118"/>
      <c r="T27" s="118"/>
      <c r="U27" s="118"/>
    </row>
    <row r="28" spans="1:21" ht="12">
      <c r="A28" s="378">
        <f>LIST!I26</f>
        <v>1.26</v>
      </c>
      <c r="B28" s="273">
        <f>LIST!L26</f>
        <v>2304</v>
      </c>
      <c r="C28" s="397">
        <f>B28*$D$2</f>
        <v>1502.93542074364</v>
      </c>
      <c r="D28" s="273"/>
      <c r="E28" s="45"/>
      <c r="F28" s="423">
        <f>LIST!C4</f>
        <v>5</v>
      </c>
      <c r="G28" s="424">
        <f>LIST!F4</f>
        <v>524</v>
      </c>
      <c r="H28" s="424">
        <f aca="true" t="shared" si="4" ref="H28:H37">G28*$D$2</f>
        <v>341.81343770384865</v>
      </c>
      <c r="I28" s="424">
        <f>LIST!F16</f>
        <v>801</v>
      </c>
      <c r="J28" s="424">
        <f aca="true" t="shared" si="5" ref="J28:J37">I28*$D$2</f>
        <v>522.504892367906</v>
      </c>
      <c r="K28" s="424">
        <f>LIST!F28</f>
        <v>850</v>
      </c>
      <c r="L28" s="414">
        <f aca="true" t="shared" si="6" ref="L28:L37">K28*$D$2</f>
        <v>554.4683626875408</v>
      </c>
      <c r="M28" s="413">
        <f aca="true" t="shared" si="7" ref="M28:M37">AVERAGE(H28,J28,L28)</f>
        <v>472.9288975864318</v>
      </c>
      <c r="N28" s="414">
        <f aca="true" t="shared" si="8" ref="N28:N36">STDEV(H28,J28,L28)</f>
        <v>114.66849490546439</v>
      </c>
      <c r="O28" s="43"/>
      <c r="P28" s="43"/>
      <c r="Q28" s="43"/>
      <c r="R28" s="43"/>
      <c r="S28" s="43"/>
      <c r="T28" s="43"/>
      <c r="U28" s="43"/>
    </row>
    <row r="29" spans="1:21" s="13" customFormat="1" ht="12">
      <c r="A29" s="378">
        <f>LIST!I38</f>
        <v>1.26</v>
      </c>
      <c r="B29" s="273">
        <f>LIST!L38</f>
        <v>2479</v>
      </c>
      <c r="C29" s="397">
        <f>B29*$D$2</f>
        <v>1617.0906718851923</v>
      </c>
      <c r="D29" s="47"/>
      <c r="E29" s="47"/>
      <c r="F29" s="423">
        <f>LIST!C5</f>
        <v>2.5</v>
      </c>
      <c r="G29" s="424">
        <f>LIST!F5</f>
        <v>1422</v>
      </c>
      <c r="H29" s="424">
        <f t="shared" si="4"/>
        <v>927.5929549902152</v>
      </c>
      <c r="I29" s="424">
        <f>LIST!F17</f>
        <v>1365</v>
      </c>
      <c r="J29" s="424">
        <f t="shared" si="5"/>
        <v>890.4109589041095</v>
      </c>
      <c r="K29" s="424">
        <f>LIST!F29</f>
        <v>1307</v>
      </c>
      <c r="L29" s="414">
        <f t="shared" si="6"/>
        <v>852.576647097195</v>
      </c>
      <c r="M29" s="413">
        <f t="shared" si="7"/>
        <v>890.1935203305065</v>
      </c>
      <c r="N29" s="414">
        <f t="shared" si="8"/>
        <v>37.50862663608501</v>
      </c>
      <c r="O29" s="47"/>
      <c r="P29" s="47"/>
      <c r="Q29" s="47"/>
      <c r="R29" s="47"/>
      <c r="S29" s="47"/>
      <c r="T29" s="47"/>
      <c r="U29" s="47"/>
    </row>
    <row r="30" spans="1:21" ht="12">
      <c r="A30" s="379">
        <f>LIST!I50+LIST!I50</f>
        <v>2.52</v>
      </c>
      <c r="B30" s="275">
        <f>LIST!L50</f>
        <v>1877</v>
      </c>
      <c r="C30" s="398">
        <f>B30*$D$2</f>
        <v>1224.3966079582517</v>
      </c>
      <c r="D30" s="43"/>
      <c r="E30" s="45"/>
      <c r="F30" s="423">
        <f>LIST!C6</f>
        <v>1.25</v>
      </c>
      <c r="G30" s="424">
        <f>LIST!F6</f>
        <v>7080</v>
      </c>
      <c r="H30" s="424">
        <f t="shared" si="4"/>
        <v>4618.39530332681</v>
      </c>
      <c r="I30" s="424">
        <f>LIST!F18</f>
        <v>8034</v>
      </c>
      <c r="J30" s="424">
        <f t="shared" si="5"/>
        <v>5240.704500978473</v>
      </c>
      <c r="K30" s="424">
        <f>LIST!F30</f>
        <v>8993</v>
      </c>
      <c r="L30" s="414">
        <f t="shared" si="6"/>
        <v>5866.275277234181</v>
      </c>
      <c r="M30" s="413">
        <f t="shared" si="7"/>
        <v>5241.791693846488</v>
      </c>
      <c r="N30" s="414">
        <f t="shared" si="8"/>
        <v>623.9406973511335</v>
      </c>
      <c r="O30" s="117"/>
      <c r="P30" s="74"/>
      <c r="Q30" s="74"/>
      <c r="R30" s="64"/>
      <c r="S30" s="117"/>
      <c r="T30" s="43"/>
      <c r="U30" s="43"/>
    </row>
    <row r="31" spans="1:21" ht="12.75">
      <c r="A31" s="409" t="s">
        <v>213</v>
      </c>
      <c r="E31" s="45"/>
      <c r="F31" s="423">
        <f>LIST!C7</f>
        <v>0.625</v>
      </c>
      <c r="G31" s="424">
        <f>LIST!F7</f>
        <v>10831</v>
      </c>
      <c r="H31" s="424">
        <f t="shared" si="4"/>
        <v>7065.2315720808865</v>
      </c>
      <c r="I31" s="424">
        <f>LIST!F19</f>
        <v>12244</v>
      </c>
      <c r="J31" s="424">
        <f t="shared" si="5"/>
        <v>7986.953685583822</v>
      </c>
      <c r="K31" s="424">
        <f>LIST!F31</f>
        <v>11593</v>
      </c>
      <c r="L31" s="414">
        <f t="shared" si="6"/>
        <v>7562.296151337247</v>
      </c>
      <c r="M31" s="413">
        <f t="shared" si="7"/>
        <v>7538.160469667319</v>
      </c>
      <c r="N31" s="414">
        <f>STDEV(H31,J31,L31)</f>
        <v>461.33481548364296</v>
      </c>
      <c r="O31" s="117"/>
      <c r="P31" s="74"/>
      <c r="Q31" s="74"/>
      <c r="R31" s="64"/>
      <c r="S31" s="117"/>
      <c r="T31" s="43"/>
      <c r="U31" s="43"/>
    </row>
    <row r="32" spans="1:21" ht="24">
      <c r="A32" s="408" t="s">
        <v>149</v>
      </c>
      <c r="B32" s="244" t="s">
        <v>2</v>
      </c>
      <c r="C32" s="245" t="s">
        <v>3</v>
      </c>
      <c r="D32" s="244" t="s">
        <v>174</v>
      </c>
      <c r="E32" s="244" t="s">
        <v>214</v>
      </c>
      <c r="F32" s="423">
        <f>LIST!C8</f>
        <v>0.3125</v>
      </c>
      <c r="G32" s="424">
        <f>LIST!F8</f>
        <v>11939</v>
      </c>
      <c r="H32" s="424">
        <f t="shared" si="4"/>
        <v>7787.997390737116</v>
      </c>
      <c r="I32" s="424">
        <f>LIST!F20</f>
        <v>13782</v>
      </c>
      <c r="J32" s="424">
        <f t="shared" si="5"/>
        <v>8990.215264187866</v>
      </c>
      <c r="K32" s="424">
        <f>LIST!F32</f>
        <v>12712</v>
      </c>
      <c r="L32" s="414">
        <f t="shared" si="6"/>
        <v>8292.237442922375</v>
      </c>
      <c r="M32" s="413">
        <f t="shared" si="7"/>
        <v>8356.816699282452</v>
      </c>
      <c r="N32" s="414">
        <f t="shared" si="8"/>
        <v>603.7050720965597</v>
      </c>
      <c r="O32" s="117"/>
      <c r="P32" s="74"/>
      <c r="Q32" s="74"/>
      <c r="R32" s="64"/>
      <c r="S32" s="117"/>
      <c r="T32" s="43"/>
      <c r="U32" s="43"/>
    </row>
    <row r="33" spans="1:21" ht="12">
      <c r="A33" s="246">
        <f>'RAW DATA'!M35</f>
        <v>0</v>
      </c>
      <c r="B33" s="248">
        <f>A33*$D$2</f>
        <v>0</v>
      </c>
      <c r="C33" s="247">
        <f>'RAW DATA'!M36</f>
        <v>433.0227091812468</v>
      </c>
      <c r="D33" s="248">
        <f>C33*3+B33</f>
        <v>1299.0681275437405</v>
      </c>
      <c r="E33" s="492">
        <f>1000</f>
        <v>1000</v>
      </c>
      <c r="F33" s="423">
        <f>LIST!C9</f>
        <v>0.15625</v>
      </c>
      <c r="G33" s="424">
        <f>LIST!F9</f>
        <v>11586</v>
      </c>
      <c r="H33" s="424">
        <f t="shared" si="4"/>
        <v>7557.7299412915845</v>
      </c>
      <c r="I33" s="424">
        <f>LIST!F21</f>
        <v>13192</v>
      </c>
      <c r="J33" s="424">
        <f t="shared" si="5"/>
        <v>8605.348988910633</v>
      </c>
      <c r="K33" s="424">
        <f>LIST!F33</f>
        <v>13044</v>
      </c>
      <c r="L33" s="414">
        <f t="shared" si="6"/>
        <v>8508.806262230919</v>
      </c>
      <c r="M33" s="413">
        <f t="shared" si="7"/>
        <v>8223.961730811045</v>
      </c>
      <c r="N33" s="414">
        <f t="shared" si="8"/>
        <v>578.9893976088279</v>
      </c>
      <c r="O33" s="117"/>
      <c r="P33" s="74"/>
      <c r="Q33" s="74"/>
      <c r="R33" s="64"/>
      <c r="S33" s="117"/>
      <c r="T33" s="43"/>
      <c r="U33" s="43"/>
    </row>
    <row r="34" spans="1:21" s="1" customFormat="1" ht="12">
      <c r="A34" s="249"/>
      <c r="B34" s="250"/>
      <c r="C34" s="251"/>
      <c r="D34" s="252">
        <f>C33*3+B33</f>
        <v>1299.0681275437405</v>
      </c>
      <c r="E34" s="493">
        <f>1/100000000</f>
        <v>1E-08</v>
      </c>
      <c r="F34" s="423">
        <f>LIST!C10</f>
        <v>0.078125</v>
      </c>
      <c r="G34" s="424">
        <f>LIST!F10</f>
        <v>12170</v>
      </c>
      <c r="H34" s="424">
        <f t="shared" si="4"/>
        <v>7938.682322243965</v>
      </c>
      <c r="I34" s="424">
        <f>LIST!F22</f>
        <v>13508</v>
      </c>
      <c r="J34" s="424">
        <f t="shared" si="5"/>
        <v>8811.480756686236</v>
      </c>
      <c r="K34" s="424">
        <f>LIST!F34</f>
        <v>13186</v>
      </c>
      <c r="L34" s="414">
        <f t="shared" si="6"/>
        <v>8601.435094585779</v>
      </c>
      <c r="M34" s="413">
        <f t="shared" si="7"/>
        <v>8450.532724505327</v>
      </c>
      <c r="N34" s="414">
        <f t="shared" si="8"/>
        <v>455.5468370685388</v>
      </c>
      <c r="O34" s="117"/>
      <c r="P34" s="74"/>
      <c r="Q34" s="74"/>
      <c r="R34" s="64"/>
      <c r="S34" s="117"/>
      <c r="T34" s="56"/>
      <c r="U34" s="56"/>
    </row>
    <row r="35" spans="1:21" s="13" customFormat="1" ht="12.75">
      <c r="A35" s="406" t="s">
        <v>5</v>
      </c>
      <c r="B35" s="1"/>
      <c r="C35" s="1"/>
      <c r="D35" s="1"/>
      <c r="E35" s="129"/>
      <c r="F35" s="423">
        <f>LIST!C11</f>
        <v>0.0390625</v>
      </c>
      <c r="G35" s="424">
        <f>LIST!F11</f>
        <v>11509</v>
      </c>
      <c r="H35" s="424">
        <f t="shared" si="4"/>
        <v>7507.501630789302</v>
      </c>
      <c r="I35" s="424">
        <f>LIST!F23</f>
        <v>12756</v>
      </c>
      <c r="J35" s="424">
        <f t="shared" si="5"/>
        <v>8320.939334637964</v>
      </c>
      <c r="K35" s="424">
        <f>LIST!F35</f>
        <v>13416</v>
      </c>
      <c r="L35" s="414">
        <f t="shared" si="6"/>
        <v>8751.467710371819</v>
      </c>
      <c r="M35" s="413">
        <f t="shared" si="7"/>
        <v>8193.302891933028</v>
      </c>
      <c r="N35" s="414">
        <f t="shared" si="8"/>
        <v>631.7287376063871</v>
      </c>
      <c r="O35" s="117"/>
      <c r="P35" s="74"/>
      <c r="Q35" s="74"/>
      <c r="R35" s="64"/>
      <c r="S35" s="117"/>
      <c r="T35" s="47"/>
      <c r="U35" s="47"/>
    </row>
    <row r="36" spans="1:21" s="13" customFormat="1" ht="24">
      <c r="A36" s="405" t="s">
        <v>116</v>
      </c>
      <c r="B36" s="270" t="s">
        <v>212</v>
      </c>
      <c r="C36" s="400" t="s">
        <v>150</v>
      </c>
      <c r="D36" s="396" t="s">
        <v>2</v>
      </c>
      <c r="E36" s="253" t="s">
        <v>3</v>
      </c>
      <c r="F36" s="423">
        <f>LIST!C12</f>
        <v>0.01953125</v>
      </c>
      <c r="G36" s="424">
        <f>LIST!F12</f>
        <v>11653</v>
      </c>
      <c r="H36" s="424">
        <f t="shared" si="4"/>
        <v>7601.435094585779</v>
      </c>
      <c r="I36" s="424">
        <f>LIST!F24</f>
        <v>12188</v>
      </c>
      <c r="J36" s="424">
        <f t="shared" si="5"/>
        <v>7950.424005218525</v>
      </c>
      <c r="K36" s="424">
        <f>LIST!F36</f>
        <v>13208</v>
      </c>
      <c r="L36" s="414">
        <f t="shared" si="6"/>
        <v>8615.786040443574</v>
      </c>
      <c r="M36" s="413">
        <f t="shared" si="7"/>
        <v>8055.881713415959</v>
      </c>
      <c r="N36" s="414">
        <f t="shared" si="8"/>
        <v>515.3328599112858</v>
      </c>
      <c r="O36" s="117"/>
      <c r="P36" s="74"/>
      <c r="Q36" s="74"/>
      <c r="R36" s="64"/>
      <c r="S36" s="117"/>
      <c r="T36" s="47"/>
      <c r="U36" s="47"/>
    </row>
    <row r="37" spans="1:21" s="1" customFormat="1" ht="12">
      <c r="A37" s="383">
        <f>LIST!L36</f>
        <v>10651</v>
      </c>
      <c r="B37" s="384">
        <f>A37*$D$2</f>
        <v>6947.81474233529</v>
      </c>
      <c r="C37" s="385">
        <f>D37-(E37*3)</f>
        <v>4828.960028891763</v>
      </c>
      <c r="D37" s="404">
        <f>AVERAGE(B37:B40)</f>
        <v>6748.206131767775</v>
      </c>
      <c r="E37" s="494">
        <f>STDEV(B37:B40)</f>
        <v>639.7487009586707</v>
      </c>
      <c r="F37" s="496">
        <f>LIST!C13</f>
        <v>0.009765625</v>
      </c>
      <c r="G37" s="497">
        <f>LIST!F13</f>
        <v>11050</v>
      </c>
      <c r="H37" s="497">
        <f t="shared" si="4"/>
        <v>7208.08871493803</v>
      </c>
      <c r="I37" s="497">
        <f>LIST!F25</f>
        <v>11679</v>
      </c>
      <c r="J37" s="497">
        <f t="shared" si="5"/>
        <v>7618.39530332681</v>
      </c>
      <c r="K37" s="497">
        <f>LIST!F37</f>
        <v>12142</v>
      </c>
      <c r="L37" s="416">
        <f t="shared" si="6"/>
        <v>7920.417482061317</v>
      </c>
      <c r="M37" s="415">
        <f t="shared" si="7"/>
        <v>7582.3005001087195</v>
      </c>
      <c r="N37" s="416">
        <f>STDEV(H37,J37,L37)</f>
        <v>357.53348686847465</v>
      </c>
      <c r="O37" s="47"/>
      <c r="P37" s="47"/>
      <c r="Q37" s="47"/>
      <c r="R37" s="47"/>
      <c r="S37" s="47"/>
      <c r="T37" s="56"/>
      <c r="U37" s="56"/>
    </row>
    <row r="38" spans="1:24" s="1" customFormat="1" ht="12">
      <c r="A38" s="383">
        <f>LIST!L37</f>
        <v>11472</v>
      </c>
      <c r="B38" s="384">
        <f>A38*$D$2</f>
        <v>7483.365949119373</v>
      </c>
      <c r="C38" s="256">
        <f>D37-(E37*3)</f>
        <v>4828.960028891763</v>
      </c>
      <c r="D38" s="401"/>
      <c r="F38" s="207" t="str">
        <f>LIST!B39</f>
        <v>Chemical 2</v>
      </c>
      <c r="G38" s="576" t="s">
        <v>153</v>
      </c>
      <c r="H38" s="576"/>
      <c r="I38" s="576" t="s">
        <v>154</v>
      </c>
      <c r="J38" s="576"/>
      <c r="K38" s="576" t="s">
        <v>155</v>
      </c>
      <c r="L38" s="577"/>
      <c r="M38" s="209"/>
      <c r="N38" s="208"/>
      <c r="O38" s="498"/>
      <c r="P38" s="572"/>
      <c r="Q38" s="573"/>
      <c r="R38" s="42"/>
      <c r="S38" s="50"/>
      <c r="T38" s="51"/>
      <c r="U38" s="52"/>
      <c r="V38" s="42"/>
      <c r="W38" s="56"/>
      <c r="X38" s="56"/>
    </row>
    <row r="39" spans="1:21" ht="12">
      <c r="A39" s="254">
        <f>LIST!L48</f>
        <v>9131</v>
      </c>
      <c r="B39" s="255">
        <f>A39*$D$2</f>
        <v>5956.294846705805</v>
      </c>
      <c r="C39" s="387" t="s">
        <v>214</v>
      </c>
      <c r="D39" s="402"/>
      <c r="E39" s="1"/>
      <c r="F39" s="500" t="s">
        <v>211</v>
      </c>
      <c r="G39" s="210" t="s">
        <v>116</v>
      </c>
      <c r="H39" s="501" t="s">
        <v>212</v>
      </c>
      <c r="I39" s="210" t="s">
        <v>116</v>
      </c>
      <c r="J39" s="501" t="s">
        <v>212</v>
      </c>
      <c r="K39" s="210" t="s">
        <v>116</v>
      </c>
      <c r="L39" s="211" t="s">
        <v>212</v>
      </c>
      <c r="M39" s="442" t="s">
        <v>26</v>
      </c>
      <c r="N39" s="211" t="s">
        <v>3</v>
      </c>
      <c r="O39" s="117"/>
      <c r="P39" s="74"/>
      <c r="Q39" s="74"/>
      <c r="R39" s="64"/>
      <c r="S39" s="117"/>
      <c r="T39" s="43"/>
      <c r="U39" s="43"/>
    </row>
    <row r="40" spans="1:21" ht="12">
      <c r="A40" s="386">
        <f>LIST!L49</f>
        <v>10126</v>
      </c>
      <c r="B40" s="389">
        <f>A40*$D$2</f>
        <v>6605.348988910632</v>
      </c>
      <c r="C40" s="388">
        <f>10000</f>
        <v>10000</v>
      </c>
      <c r="D40" s="403"/>
      <c r="E40" s="499"/>
      <c r="F40" s="212">
        <f>LIST!C39</f>
        <v>100</v>
      </c>
      <c r="G40" s="213">
        <f>LIST!F39</f>
        <v>-866</v>
      </c>
      <c r="H40" s="213">
        <f>G40*$D$2</f>
        <v>-564.9054142204827</v>
      </c>
      <c r="I40" s="213">
        <f>LIST!L3</f>
        <v>-935</v>
      </c>
      <c r="J40" s="213">
        <f>I40*$D$2</f>
        <v>-609.9151989562948</v>
      </c>
      <c r="K40" s="213">
        <f>LIST!L15</f>
        <v>-1346</v>
      </c>
      <c r="L40" s="214">
        <f>K40*$D$2</f>
        <v>-878.016960208741</v>
      </c>
      <c r="M40" s="443">
        <f aca="true" t="shared" si="9" ref="M40:M50">AVERAGE(H40,J40,L40)</f>
        <v>-684.2791911285061</v>
      </c>
      <c r="N40" s="444">
        <f aca="true" t="shared" si="10" ref="N40:N50">STDEV(H40,J40,L40)</f>
        <v>169.2844132122951</v>
      </c>
      <c r="O40" s="117"/>
      <c r="P40" s="74"/>
      <c r="Q40" s="74"/>
      <c r="R40" s="64"/>
      <c r="S40" s="117"/>
      <c r="T40" s="43"/>
      <c r="U40" s="43"/>
    </row>
    <row r="41" spans="3:21" ht="12">
      <c r="C41" s="399">
        <f>1/100000000</f>
        <v>1E-08</v>
      </c>
      <c r="D41" s="403"/>
      <c r="E41" s="499"/>
      <c r="F41" s="212">
        <f>LIST!C40</f>
        <v>20</v>
      </c>
      <c r="G41" s="213">
        <f>LIST!F40</f>
        <v>764</v>
      </c>
      <c r="H41" s="213">
        <f aca="true" t="shared" si="11" ref="H41:H50">G41*$D$2</f>
        <v>498.3692106979778</v>
      </c>
      <c r="I41" s="213">
        <f>LIST!L4</f>
        <v>922</v>
      </c>
      <c r="J41" s="213">
        <f aca="true" t="shared" si="12" ref="J41:J50">I41*$D$2</f>
        <v>601.4350945857794</v>
      </c>
      <c r="K41" s="213">
        <f>LIST!L16</f>
        <v>788</v>
      </c>
      <c r="L41" s="214">
        <f aca="true" t="shared" si="13" ref="L41:L50">K41*$D$2</f>
        <v>514.0247879973907</v>
      </c>
      <c r="M41" s="443">
        <f t="shared" si="9"/>
        <v>537.943031093716</v>
      </c>
      <c r="N41" s="444">
        <f t="shared" si="10"/>
        <v>55.54012846586439</v>
      </c>
      <c r="O41" s="117"/>
      <c r="P41" s="74"/>
      <c r="Q41" s="74"/>
      <c r="R41" s="64"/>
      <c r="S41" s="117"/>
      <c r="T41" s="43"/>
      <c r="U41" s="43"/>
    </row>
    <row r="42" spans="1:21" s="15" customFormat="1" ht="12">
      <c r="A42" s="382"/>
      <c r="B42" s="382"/>
      <c r="D42" s="218"/>
      <c r="E42" s="219"/>
      <c r="F42" s="212">
        <f>LIST!C41</f>
        <v>4</v>
      </c>
      <c r="G42" s="213">
        <f>LIST!F41</f>
        <v>1216</v>
      </c>
      <c r="H42" s="213">
        <f t="shared" si="11"/>
        <v>793.2159165035877</v>
      </c>
      <c r="I42" s="213">
        <f>LIST!L5</f>
        <v>1336</v>
      </c>
      <c r="J42" s="213">
        <f t="shared" si="12"/>
        <v>871.4938030006523</v>
      </c>
      <c r="K42" s="213">
        <f>LIST!L17</f>
        <v>1421</v>
      </c>
      <c r="L42" s="214">
        <f t="shared" si="13"/>
        <v>926.9406392694063</v>
      </c>
      <c r="M42" s="443">
        <f t="shared" si="9"/>
        <v>863.8834529245487</v>
      </c>
      <c r="N42" s="444">
        <f t="shared" si="10"/>
        <v>67.18640815603676</v>
      </c>
      <c r="O42" s="117"/>
      <c r="P42" s="74"/>
      <c r="Q42" s="74"/>
      <c r="R42" s="64"/>
      <c r="S42" s="117"/>
      <c r="T42" s="118"/>
      <c r="U42" s="118"/>
    </row>
    <row r="43" spans="1:21" s="13" customFormat="1" ht="12.75">
      <c r="A43" s="419"/>
      <c r="B43" s="420"/>
      <c r="C43" s="421"/>
      <c r="D43" s="117"/>
      <c r="E43" s="74"/>
      <c r="F43" s="212">
        <f>LIST!C42</f>
        <v>0.8</v>
      </c>
      <c r="G43" s="213">
        <f>LIST!F42</f>
        <v>2529</v>
      </c>
      <c r="H43" s="213">
        <f t="shared" si="11"/>
        <v>1649.706457925636</v>
      </c>
      <c r="I43" s="213">
        <f>LIST!L6</f>
        <v>2110</v>
      </c>
      <c r="J43" s="213">
        <f t="shared" si="12"/>
        <v>1376.3861709067187</v>
      </c>
      <c r="K43" s="213">
        <f>LIST!L18</f>
        <v>2613</v>
      </c>
      <c r="L43" s="214">
        <f t="shared" si="13"/>
        <v>1704.5009784735812</v>
      </c>
      <c r="M43" s="443">
        <f t="shared" si="9"/>
        <v>1576.8645357686453</v>
      </c>
      <c r="N43" s="444">
        <f t="shared" si="10"/>
        <v>175.76771874779456</v>
      </c>
      <c r="O43" s="117"/>
      <c r="P43" s="74"/>
      <c r="Q43" s="74"/>
      <c r="R43" s="64"/>
      <c r="S43" s="117"/>
      <c r="T43" s="47"/>
      <c r="U43" s="47"/>
    </row>
    <row r="44" spans="1:21" ht="12.75">
      <c r="A44" s="425" t="str">
        <f>'Compound Tracking'!C15</f>
        <v>Chemical 1</v>
      </c>
      <c r="B44" s="566" t="s">
        <v>110</v>
      </c>
      <c r="C44" s="567"/>
      <c r="D44" s="426"/>
      <c r="E44" s="74"/>
      <c r="F44" s="212">
        <f>LIST!C43</f>
        <v>0.16</v>
      </c>
      <c r="G44" s="213">
        <f>LIST!F43</f>
        <v>7783</v>
      </c>
      <c r="H44" s="213">
        <f t="shared" si="11"/>
        <v>5076.973255055446</v>
      </c>
      <c r="I44" s="213">
        <f>LIST!L7</f>
        <v>8477</v>
      </c>
      <c r="J44" s="213">
        <f t="shared" si="12"/>
        <v>5529.680365296804</v>
      </c>
      <c r="K44" s="213">
        <f>LIST!L19</f>
        <v>8321</v>
      </c>
      <c r="L44" s="214">
        <f t="shared" si="13"/>
        <v>5427.919112850619</v>
      </c>
      <c r="M44" s="443">
        <f t="shared" si="9"/>
        <v>5344.857577734289</v>
      </c>
      <c r="N44" s="444">
        <f t="shared" si="10"/>
        <v>237.50862274385884</v>
      </c>
      <c r="O44" s="117"/>
      <c r="P44" s="74"/>
      <c r="Q44" s="74"/>
      <c r="R44" s="64"/>
      <c r="S44" s="117"/>
      <c r="T44" s="43"/>
      <c r="U44" s="43"/>
    </row>
    <row r="45" spans="1:21" ht="24">
      <c r="A45" s="427" t="s">
        <v>20</v>
      </c>
      <c r="B45" s="417" t="s">
        <v>111</v>
      </c>
      <c r="C45" s="418" t="s">
        <v>3</v>
      </c>
      <c r="D45" s="428" t="s">
        <v>112</v>
      </c>
      <c r="E45" s="74"/>
      <c r="F45" s="212">
        <f>LIST!C44</f>
        <v>0.032</v>
      </c>
      <c r="G45" s="213">
        <f>LIST!F44</f>
        <v>13352</v>
      </c>
      <c r="H45" s="213">
        <f t="shared" si="11"/>
        <v>8709.71950424005</v>
      </c>
      <c r="I45" s="213">
        <f>LIST!L8</f>
        <v>12462</v>
      </c>
      <c r="J45" s="213">
        <f t="shared" si="12"/>
        <v>8129.158512720156</v>
      </c>
      <c r="K45" s="213">
        <f>LIST!L20</f>
        <v>12153</v>
      </c>
      <c r="L45" s="214">
        <f t="shared" si="13"/>
        <v>7927.592954990215</v>
      </c>
      <c r="M45" s="443">
        <f t="shared" si="9"/>
        <v>8255.490323983473</v>
      </c>
      <c r="N45" s="444">
        <f t="shared" si="10"/>
        <v>406.07915443072835</v>
      </c>
      <c r="O45" s="117"/>
      <c r="P45" s="74"/>
      <c r="Q45" s="74"/>
      <c r="R45" s="64"/>
      <c r="S45" s="117"/>
      <c r="T45" s="43"/>
      <c r="U45" s="43"/>
    </row>
    <row r="46" spans="1:21" ht="12">
      <c r="A46" s="465">
        <f>LIST!C3</f>
        <v>10</v>
      </c>
      <c r="B46" s="466">
        <f>M27</f>
        <v>450.0978473581213</v>
      </c>
      <c r="C46" s="466">
        <f>N27</f>
        <v>91.79127599159234</v>
      </c>
      <c r="D46" s="467" t="s">
        <v>181</v>
      </c>
      <c r="F46" s="212">
        <f>LIST!C45</f>
        <v>0.0064</v>
      </c>
      <c r="G46" s="213">
        <f>LIST!F45</f>
        <v>13200</v>
      </c>
      <c r="H46" s="213">
        <f t="shared" si="11"/>
        <v>8610.567514677103</v>
      </c>
      <c r="I46" s="213">
        <f>LIST!L9</f>
        <v>12644</v>
      </c>
      <c r="J46" s="213">
        <f t="shared" si="12"/>
        <v>8247.879973907371</v>
      </c>
      <c r="K46" s="213">
        <f>LIST!L21</f>
        <v>11737</v>
      </c>
      <c r="L46" s="214">
        <f t="shared" si="13"/>
        <v>7656.229615133724</v>
      </c>
      <c r="M46" s="443">
        <f t="shared" si="9"/>
        <v>8171.559034572733</v>
      </c>
      <c r="N46" s="444">
        <f t="shared" si="10"/>
        <v>481.7248913663167</v>
      </c>
      <c r="O46" s="43"/>
      <c r="P46" s="43"/>
      <c r="Q46" s="43"/>
      <c r="R46" s="43"/>
      <c r="S46" s="43"/>
      <c r="T46" s="43"/>
      <c r="U46" s="43"/>
    </row>
    <row r="47" spans="1:21" ht="12">
      <c r="A47" s="465">
        <f>LIST!C4</f>
        <v>5</v>
      </c>
      <c r="B47" s="466">
        <f aca="true" t="shared" si="14" ref="B47:B56">M28</f>
        <v>472.9288975864318</v>
      </c>
      <c r="C47" s="466">
        <f aca="true" t="shared" si="15" ref="C47:C56">N28</f>
        <v>114.66849490546439</v>
      </c>
      <c r="D47" s="467">
        <v>2</v>
      </c>
      <c r="F47" s="212">
        <f>LIST!C46</f>
        <v>0.00128</v>
      </c>
      <c r="G47" s="213">
        <f>LIST!F46</f>
        <v>11241</v>
      </c>
      <c r="H47" s="213">
        <f t="shared" si="11"/>
        <v>7332.681017612524</v>
      </c>
      <c r="I47" s="213">
        <f>LIST!L10</f>
        <v>13072</v>
      </c>
      <c r="J47" s="213">
        <f t="shared" si="12"/>
        <v>8527.071102413567</v>
      </c>
      <c r="K47" s="213">
        <f>LIST!L22</f>
        <v>12911</v>
      </c>
      <c r="L47" s="214">
        <f t="shared" si="13"/>
        <v>8422.04827136334</v>
      </c>
      <c r="M47" s="443">
        <f t="shared" si="9"/>
        <v>8093.933463796476</v>
      </c>
      <c r="N47" s="444">
        <f t="shared" si="10"/>
        <v>661.3519591535587</v>
      </c>
      <c r="O47" s="43"/>
      <c r="P47" s="43"/>
      <c r="Q47" s="43"/>
      <c r="R47" s="43"/>
      <c r="S47" s="43"/>
      <c r="T47" s="43"/>
      <c r="U47" s="43"/>
    </row>
    <row r="48" spans="1:14" ht="12">
      <c r="A48" s="465">
        <f>LIST!C5</f>
        <v>2.5</v>
      </c>
      <c r="B48" s="466">
        <f t="shared" si="14"/>
        <v>890.1935203305065</v>
      </c>
      <c r="C48" s="466">
        <f t="shared" si="15"/>
        <v>37.50862663608501</v>
      </c>
      <c r="D48" s="467">
        <v>1</v>
      </c>
      <c r="F48" s="212">
        <f>LIST!C47</f>
        <v>0.00025600000000000004</v>
      </c>
      <c r="G48" s="213">
        <f>LIST!F47</f>
        <v>12823</v>
      </c>
      <c r="H48" s="213">
        <f t="shared" si="11"/>
        <v>8364.644487932159</v>
      </c>
      <c r="I48" s="213">
        <f>LIST!L11</f>
        <v>11256</v>
      </c>
      <c r="J48" s="213">
        <f t="shared" si="12"/>
        <v>7342.465753424657</v>
      </c>
      <c r="K48" s="213">
        <f>LIST!L23</f>
        <v>11935</v>
      </c>
      <c r="L48" s="214">
        <f t="shared" si="13"/>
        <v>7785.388127853881</v>
      </c>
      <c r="M48" s="443">
        <f t="shared" si="9"/>
        <v>7830.832789736899</v>
      </c>
      <c r="N48" s="444">
        <f t="shared" si="10"/>
        <v>512.6024329732294</v>
      </c>
    </row>
    <row r="49" spans="1:14" ht="12">
      <c r="A49" s="465">
        <f>LIST!C6</f>
        <v>1.25</v>
      </c>
      <c r="B49" s="466">
        <f t="shared" si="14"/>
        <v>5241.791693846488</v>
      </c>
      <c r="C49" s="466">
        <f t="shared" si="15"/>
        <v>623.9406973511335</v>
      </c>
      <c r="D49" s="467">
        <v>1</v>
      </c>
      <c r="E49" s="48"/>
      <c r="F49" s="212">
        <f>LIST!C48</f>
        <v>5.120000000000001E-05</v>
      </c>
      <c r="G49" s="213">
        <f>LIST!F48</f>
        <v>13016</v>
      </c>
      <c r="H49" s="213">
        <f t="shared" si="11"/>
        <v>8490.54142204827</v>
      </c>
      <c r="I49" s="213">
        <f>LIST!L12</f>
        <v>13353</v>
      </c>
      <c r="J49" s="213">
        <f t="shared" si="12"/>
        <v>8710.371819960861</v>
      </c>
      <c r="K49" s="213">
        <f>LIST!L24</f>
        <v>11173</v>
      </c>
      <c r="L49" s="214">
        <f t="shared" si="13"/>
        <v>7288.323548597521</v>
      </c>
      <c r="M49" s="443">
        <f t="shared" si="9"/>
        <v>8163.078930202218</v>
      </c>
      <c r="N49" s="444">
        <f t="shared" si="10"/>
        <v>765.4927068211517</v>
      </c>
    </row>
    <row r="50" spans="1:14" s="13" customFormat="1" ht="12">
      <c r="A50" s="465">
        <f>LIST!C7</f>
        <v>0.625</v>
      </c>
      <c r="B50" s="466">
        <f t="shared" si="14"/>
        <v>7538.160469667319</v>
      </c>
      <c r="C50" s="466">
        <f t="shared" si="15"/>
        <v>461.33481548364296</v>
      </c>
      <c r="D50" s="467">
        <v>1</v>
      </c>
      <c r="E50" s="50"/>
      <c r="F50" s="215">
        <f>LIST!C49</f>
        <v>1.0240000000000002E-05</v>
      </c>
      <c r="G50" s="216">
        <f>LIST!F49</f>
        <v>11410</v>
      </c>
      <c r="H50" s="216">
        <f t="shared" si="11"/>
        <v>7442.922374429223</v>
      </c>
      <c r="I50" s="216">
        <f>LIST!L13</f>
        <v>12441</v>
      </c>
      <c r="J50" s="216">
        <f t="shared" si="12"/>
        <v>8115.45988258317</v>
      </c>
      <c r="K50" s="216">
        <f>LIST!L25</f>
        <v>10492</v>
      </c>
      <c r="L50" s="217">
        <f t="shared" si="13"/>
        <v>6844.096542726679</v>
      </c>
      <c r="M50" s="445">
        <f t="shared" si="9"/>
        <v>7467.492933246357</v>
      </c>
      <c r="N50" s="446">
        <f t="shared" si="10"/>
        <v>636.0377109521264</v>
      </c>
    </row>
    <row r="51" spans="1:12" ht="12">
      <c r="A51" s="465">
        <f>LIST!C8</f>
        <v>0.3125</v>
      </c>
      <c r="B51" s="466">
        <f t="shared" si="14"/>
        <v>8356.816699282452</v>
      </c>
      <c r="C51" s="466">
        <f t="shared" si="15"/>
        <v>603.7050720965597</v>
      </c>
      <c r="D51" s="467">
        <v>1</v>
      </c>
      <c r="E51" s="53"/>
      <c r="F51" s="48"/>
      <c r="G51" s="48"/>
      <c r="H51" s="48"/>
      <c r="I51" s="48"/>
      <c r="J51" s="48"/>
      <c r="K51" s="49"/>
      <c r="L51" s="47"/>
    </row>
    <row r="52" spans="1:12" ht="12">
      <c r="A52" s="465">
        <f>LIST!C9</f>
        <v>0.15625</v>
      </c>
      <c r="B52" s="466">
        <f t="shared" si="14"/>
        <v>8223.961730811045</v>
      </c>
      <c r="C52" s="466">
        <f t="shared" si="15"/>
        <v>578.9893976088279</v>
      </c>
      <c r="D52" s="467">
        <v>1</v>
      </c>
      <c r="E52" s="45"/>
      <c r="F52" s="45"/>
      <c r="G52" s="45"/>
      <c r="H52" s="45"/>
      <c r="I52" s="45"/>
      <c r="J52" s="45"/>
      <c r="K52" s="46"/>
      <c r="L52" s="43"/>
    </row>
    <row r="53" spans="1:12" ht="12">
      <c r="A53" s="465">
        <f>LIST!C10</f>
        <v>0.078125</v>
      </c>
      <c r="B53" s="466">
        <f t="shared" si="14"/>
        <v>8450.532724505327</v>
      </c>
      <c r="C53" s="466">
        <f t="shared" si="15"/>
        <v>455.5468370685388</v>
      </c>
      <c r="D53" s="467">
        <v>1</v>
      </c>
      <c r="E53" s="48"/>
      <c r="F53" s="45"/>
      <c r="G53" s="45"/>
      <c r="H53" s="45"/>
      <c r="I53" s="45"/>
      <c r="J53" s="45"/>
      <c r="K53" s="46"/>
      <c r="L53" s="43"/>
    </row>
    <row r="54" spans="1:12" ht="12">
      <c r="A54" s="465">
        <f>LIST!C11</f>
        <v>0.0390625</v>
      </c>
      <c r="B54" s="466">
        <f t="shared" si="14"/>
        <v>8193.302891933028</v>
      </c>
      <c r="C54" s="466">
        <f t="shared" si="15"/>
        <v>631.7287376063871</v>
      </c>
      <c r="D54" s="467">
        <v>1</v>
      </c>
      <c r="E54" s="45"/>
      <c r="F54" s="45"/>
      <c r="G54" s="45"/>
      <c r="H54" s="45"/>
      <c r="I54" s="45"/>
      <c r="J54" s="45"/>
      <c r="K54" s="46"/>
      <c r="L54" s="43"/>
    </row>
    <row r="55" spans="1:12" ht="12">
      <c r="A55" s="465">
        <f>LIST!C12</f>
        <v>0.01953125</v>
      </c>
      <c r="B55" s="466">
        <f t="shared" si="14"/>
        <v>8055.881713415959</v>
      </c>
      <c r="C55" s="466">
        <f t="shared" si="15"/>
        <v>515.3328599112858</v>
      </c>
      <c r="D55" s="467">
        <v>1</v>
      </c>
      <c r="E55" s="45"/>
      <c r="F55" s="45"/>
      <c r="G55" s="45"/>
      <c r="H55" s="45"/>
      <c r="I55" s="45"/>
      <c r="J55" s="45"/>
      <c r="K55" s="46"/>
      <c r="L55" s="43"/>
    </row>
    <row r="56" spans="1:8" ht="12">
      <c r="A56" s="468">
        <f>LIST!C13</f>
        <v>0.009765625</v>
      </c>
      <c r="B56" s="469">
        <f t="shared" si="14"/>
        <v>7582.3005001087195</v>
      </c>
      <c r="C56" s="469">
        <f t="shared" si="15"/>
        <v>357.53348686847465</v>
      </c>
      <c r="D56" s="508">
        <v>1</v>
      </c>
      <c r="E56" s="45"/>
      <c r="F56" s="28"/>
      <c r="G56" s="18"/>
      <c r="H56" s="33"/>
    </row>
    <row r="57" spans="1:5" ht="12">
      <c r="A57" s="54"/>
      <c r="B57" s="55"/>
      <c r="C57" s="56"/>
      <c r="D57" s="44"/>
      <c r="E57" s="45"/>
    </row>
    <row r="58" spans="1:5" ht="12.75">
      <c r="A58" s="429" t="str">
        <f>'Compound Tracking'!C16</f>
        <v>Chemical 2</v>
      </c>
      <c r="B58" s="568" t="s">
        <v>110</v>
      </c>
      <c r="C58" s="569"/>
      <c r="D58" s="430"/>
      <c r="E58" s="32"/>
    </row>
    <row r="59" spans="1:4" ht="24">
      <c r="A59" s="431" t="s">
        <v>20</v>
      </c>
      <c r="B59" s="432" t="s">
        <v>111</v>
      </c>
      <c r="C59" s="433" t="s">
        <v>3</v>
      </c>
      <c r="D59" s="434" t="s">
        <v>112</v>
      </c>
    </row>
    <row r="60" spans="1:4" ht="12">
      <c r="A60" s="458">
        <f>LIST!C39</f>
        <v>100</v>
      </c>
      <c r="B60" s="459">
        <f>M40</f>
        <v>-684.2791911285061</v>
      </c>
      <c r="C60" s="460">
        <f>N40</f>
        <v>169.2844132122951</v>
      </c>
      <c r="D60" s="461">
        <v>3</v>
      </c>
    </row>
    <row r="61" spans="1:4" ht="12">
      <c r="A61" s="458">
        <f>LIST!C40</f>
        <v>20</v>
      </c>
      <c r="B61" s="459">
        <f aca="true" t="shared" si="16" ref="B61:B69">M41</f>
        <v>537.943031093716</v>
      </c>
      <c r="C61" s="460">
        <f aca="true" t="shared" si="17" ref="C61:C70">N41</f>
        <v>55.54012846586439</v>
      </c>
      <c r="D61" s="461">
        <v>2</v>
      </c>
    </row>
    <row r="62" spans="1:4" ht="12">
      <c r="A62" s="458">
        <f>LIST!C41</f>
        <v>4</v>
      </c>
      <c r="B62" s="459">
        <f t="shared" si="16"/>
        <v>863.8834529245487</v>
      </c>
      <c r="C62" s="460">
        <f t="shared" si="17"/>
        <v>67.18640815603676</v>
      </c>
      <c r="D62" s="461">
        <v>1</v>
      </c>
    </row>
    <row r="63" spans="1:4" ht="12">
      <c r="A63" s="458">
        <f>LIST!C42</f>
        <v>0.8</v>
      </c>
      <c r="B63" s="459">
        <f t="shared" si="16"/>
        <v>1576.8645357686453</v>
      </c>
      <c r="C63" s="460">
        <f t="shared" si="17"/>
        <v>175.76771874779456</v>
      </c>
      <c r="D63" s="461">
        <v>1</v>
      </c>
    </row>
    <row r="64" spans="1:4" ht="12">
      <c r="A64" s="458">
        <f>LIST!C43</f>
        <v>0.16</v>
      </c>
      <c r="B64" s="459">
        <f t="shared" si="16"/>
        <v>5344.857577734289</v>
      </c>
      <c r="C64" s="460">
        <f t="shared" si="17"/>
        <v>237.50862274385884</v>
      </c>
      <c r="D64" s="461">
        <v>1</v>
      </c>
    </row>
    <row r="65" spans="1:5" ht="12">
      <c r="A65" s="458">
        <f>LIST!C44</f>
        <v>0.032</v>
      </c>
      <c r="B65" s="459">
        <f t="shared" si="16"/>
        <v>8255.490323983473</v>
      </c>
      <c r="C65" s="460">
        <f t="shared" si="17"/>
        <v>406.07915443072835</v>
      </c>
      <c r="D65" s="461">
        <v>1</v>
      </c>
      <c r="E65" s="18"/>
    </row>
    <row r="66" spans="1:5" ht="12">
      <c r="A66" s="458">
        <f>LIST!C45</f>
        <v>0.0064</v>
      </c>
      <c r="B66" s="459">
        <f t="shared" si="16"/>
        <v>8171.559034572733</v>
      </c>
      <c r="C66" s="460">
        <f t="shared" si="17"/>
        <v>481.7248913663167</v>
      </c>
      <c r="D66" s="461">
        <v>1</v>
      </c>
      <c r="E66" s="30"/>
    </row>
    <row r="67" spans="1:5" ht="12">
      <c r="A67" s="458">
        <f>LIST!C46</f>
        <v>0.00128</v>
      </c>
      <c r="B67" s="459">
        <f t="shared" si="16"/>
        <v>8093.933463796476</v>
      </c>
      <c r="C67" s="460">
        <f t="shared" si="17"/>
        <v>661.3519591535587</v>
      </c>
      <c r="D67" s="461">
        <v>1</v>
      </c>
      <c r="E67" s="21"/>
    </row>
    <row r="68" spans="1:5" ht="12">
      <c r="A68" s="458">
        <f>LIST!C47</f>
        <v>0.00025600000000000004</v>
      </c>
      <c r="B68" s="459">
        <f t="shared" si="16"/>
        <v>7830.832789736899</v>
      </c>
      <c r="C68" s="460">
        <f t="shared" si="17"/>
        <v>512.6024329732294</v>
      </c>
      <c r="D68" s="461">
        <v>1</v>
      </c>
      <c r="E68" s="30"/>
    </row>
    <row r="69" spans="1:4" ht="12">
      <c r="A69" s="458">
        <f>LIST!C48</f>
        <v>5.120000000000001E-05</v>
      </c>
      <c r="B69" s="459">
        <f t="shared" si="16"/>
        <v>8163.078930202218</v>
      </c>
      <c r="C69" s="460">
        <f t="shared" si="17"/>
        <v>765.4927068211517</v>
      </c>
      <c r="D69" s="461">
        <v>1</v>
      </c>
    </row>
    <row r="70" spans="1:4" ht="12">
      <c r="A70" s="462">
        <f>LIST!C49</f>
        <v>1.0240000000000002E-05</v>
      </c>
      <c r="B70" s="463">
        <f>M50</f>
        <v>7467.492933246357</v>
      </c>
      <c r="C70" s="464">
        <f t="shared" si="17"/>
        <v>636.0377109521264</v>
      </c>
      <c r="D70" s="461">
        <v>1</v>
      </c>
    </row>
    <row r="71" spans="1:4" ht="12">
      <c r="A71" s="29"/>
      <c r="B71" s="23"/>
      <c r="C71" s="14"/>
      <c r="D71" s="11"/>
    </row>
    <row r="72" spans="1:4" ht="12">
      <c r="A72" s="29"/>
      <c r="B72" s="23"/>
      <c r="C72" s="14"/>
      <c r="D72" s="11"/>
    </row>
    <row r="73" spans="1:4" ht="12">
      <c r="A73" s="29"/>
      <c r="B73" s="23"/>
      <c r="C73" s="14"/>
      <c r="D73" s="11"/>
    </row>
    <row r="74" spans="1:2" ht="12">
      <c r="A74" s="29"/>
      <c r="B74" s="23"/>
    </row>
  </sheetData>
  <sheetProtection/>
  <mergeCells count="10">
    <mergeCell ref="B44:C44"/>
    <mergeCell ref="B58:C58"/>
    <mergeCell ref="M25:N25"/>
    <mergeCell ref="P38:Q38"/>
    <mergeCell ref="G25:H25"/>
    <mergeCell ref="I25:J25"/>
    <mergeCell ref="K25:L25"/>
    <mergeCell ref="G38:H38"/>
    <mergeCell ref="I38:J38"/>
    <mergeCell ref="K38:L38"/>
  </mergeCells>
  <printOptions/>
  <pageMargins left="0.25" right="0.25" top="1" bottom="1" header="0.5" footer="0.5"/>
  <pageSetup fitToHeight="1" fitToWidth="1" horizontalDpi="600" verticalDpi="600" orientation="landscape" scale="47"/>
  <headerFooter alignWithMargins="0">
    <oddHeader>&amp;LBG1Luc Antagonist Comprehensive
Testing Reporting Spreadsheet&amp;R&amp;D</oddHeader>
    <oddFooter>&amp;L&amp;A&amp;C&amp;F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3">
      <selection activeCell="I7" sqref="I7"/>
    </sheetView>
  </sheetViews>
  <sheetFormatPr defaultColWidth="8.8515625" defaultRowHeight="15" customHeight="1"/>
  <cols>
    <col min="1" max="1" width="6.421875" style="4" customWidth="1"/>
    <col min="2" max="13" width="15.7109375" style="5" customWidth="1"/>
    <col min="14" max="14" width="23.28125" style="0" customWidth="1"/>
  </cols>
  <sheetData>
    <row r="1" spans="1:14" ht="18" customHeight="1" thickBot="1">
      <c r="A1" s="3"/>
      <c r="B1" s="6"/>
      <c r="C1" s="6"/>
      <c r="D1" s="6"/>
      <c r="E1" s="70" t="s">
        <v>191</v>
      </c>
      <c r="F1" s="71" t="str">
        <f>'Compound Tracking'!E1</f>
        <v>Enter Plate Identification Here</v>
      </c>
      <c r="G1" s="72"/>
      <c r="H1" s="73" t="s">
        <v>162</v>
      </c>
      <c r="I1" s="222">
        <f>'Compound Tracking'!G10</f>
        <v>40909</v>
      </c>
      <c r="J1" s="6"/>
      <c r="K1" s="6"/>
      <c r="L1" s="6"/>
      <c r="M1" s="6"/>
      <c r="N1" s="2"/>
    </row>
    <row r="2" spans="1:14" ht="15" customHeight="1">
      <c r="A2" s="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"/>
    </row>
    <row r="3" spans="1:14" ht="15" customHeight="1">
      <c r="A3" s="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2"/>
    </row>
    <row r="4" spans="1:14" ht="15" customHeight="1">
      <c r="A4" s="3"/>
      <c r="B4" s="8" t="s">
        <v>95</v>
      </c>
      <c r="C4" s="8" t="s">
        <v>96</v>
      </c>
      <c r="D4" s="8" t="s">
        <v>97</v>
      </c>
      <c r="E4" s="8" t="s">
        <v>98</v>
      </c>
      <c r="F4" s="8" t="s">
        <v>99</v>
      </c>
      <c r="G4" s="8" t="s">
        <v>100</v>
      </c>
      <c r="H4" s="8" t="s">
        <v>101</v>
      </c>
      <c r="I4" s="8" t="s">
        <v>252</v>
      </c>
      <c r="J4" s="8" t="s">
        <v>253</v>
      </c>
      <c r="K4" s="8" t="s">
        <v>254</v>
      </c>
      <c r="L4" s="8" t="s">
        <v>255</v>
      </c>
      <c r="M4" s="8" t="s">
        <v>256</v>
      </c>
      <c r="N4" s="2"/>
    </row>
    <row r="5" spans="1:14" ht="15" customHeight="1" thickBot="1">
      <c r="A5" s="3"/>
      <c r="B5" s="6"/>
      <c r="C5" s="6"/>
      <c r="D5" s="6"/>
      <c r="E5" s="6"/>
      <c r="F5" s="6"/>
      <c r="G5" s="6"/>
      <c r="H5" s="6"/>
      <c r="I5" s="6"/>
      <c r="J5" s="6" t="s">
        <v>133</v>
      </c>
      <c r="K5" s="6"/>
      <c r="L5" s="6"/>
      <c r="M5" s="6"/>
      <c r="N5" s="2"/>
    </row>
    <row r="6" spans="1:14" ht="21.75" customHeight="1">
      <c r="A6" s="3"/>
      <c r="B6" s="220" t="str">
        <f>'Compound Tracking'!C15</f>
        <v>Chemical 1</v>
      </c>
      <c r="C6" s="220" t="str">
        <f>'Compound Tracking'!C15</f>
        <v>Chemical 1</v>
      </c>
      <c r="D6" s="220" t="str">
        <f>'Compound Tracking'!C15</f>
        <v>Chemical 1</v>
      </c>
      <c r="E6" s="220" t="str">
        <f>'Compound Tracking'!C15</f>
        <v>Chemical 1</v>
      </c>
      <c r="F6" s="220" t="str">
        <f>'Compound Tracking'!C15</f>
        <v>Chemical 1</v>
      </c>
      <c r="G6" s="220" t="str">
        <f>'Compound Tracking'!C15</f>
        <v>Chemical 1</v>
      </c>
      <c r="H6" s="220" t="str">
        <f>'Compound Tracking'!C15</f>
        <v>Chemical 1</v>
      </c>
      <c r="I6" s="220" t="str">
        <f>'Compound Tracking'!C15</f>
        <v>Chemical 1</v>
      </c>
      <c r="J6" s="220" t="str">
        <f>'Compound Tracking'!C15</f>
        <v>Chemical 1</v>
      </c>
      <c r="K6" s="220" t="str">
        <f>'Compound Tracking'!C15</f>
        <v>Chemical 1</v>
      </c>
      <c r="L6" s="220" t="str">
        <f>'Compound Tracking'!C15</f>
        <v>Chemical 1</v>
      </c>
      <c r="M6" s="259" t="str">
        <f>LIST!$B14</f>
        <v>DMSO Control</v>
      </c>
      <c r="N6" s="263" t="s">
        <v>179</v>
      </c>
    </row>
    <row r="7" spans="1:14" ht="21.75" customHeight="1">
      <c r="A7" s="3" t="s">
        <v>55</v>
      </c>
      <c r="B7" s="221">
        <f>LIST!$C3</f>
        <v>10</v>
      </c>
      <c r="C7" s="221">
        <f>LIST!$C4</f>
        <v>5</v>
      </c>
      <c r="D7" s="221">
        <f>LIST!$C5</f>
        <v>2.5</v>
      </c>
      <c r="E7" s="221">
        <f>LIST!$C6</f>
        <v>1.25</v>
      </c>
      <c r="F7" s="221">
        <f>LIST!$C7</f>
        <v>0.625</v>
      </c>
      <c r="G7" s="221">
        <f>LIST!$C8</f>
        <v>0.3125</v>
      </c>
      <c r="H7" s="221">
        <f>LIST!$C9</f>
        <v>0.15625</v>
      </c>
      <c r="I7" s="221">
        <f>LIST!$C10</f>
        <v>0.078125</v>
      </c>
      <c r="J7" s="221">
        <f>LIST!$C11</f>
        <v>0.0390625</v>
      </c>
      <c r="K7" s="221">
        <f>LIST!$C12</f>
        <v>0.01953125</v>
      </c>
      <c r="L7" s="221">
        <f>LIST!$C13</f>
        <v>0.009765625</v>
      </c>
      <c r="M7" s="290">
        <v>0</v>
      </c>
      <c r="N7" s="264" t="s">
        <v>262</v>
      </c>
    </row>
    <row r="8" spans="1:14" ht="21.75" customHeight="1" thickBot="1">
      <c r="A8" s="3"/>
      <c r="B8" s="453">
        <f>LIST!F3</f>
        <v>699</v>
      </c>
      <c r="C8" s="453">
        <f>LIST!F4</f>
        <v>524</v>
      </c>
      <c r="D8" s="453">
        <f>LIST!F5</f>
        <v>1422</v>
      </c>
      <c r="E8" s="453">
        <f>LIST!F6</f>
        <v>7080</v>
      </c>
      <c r="F8" s="453">
        <f>LIST!$F7</f>
        <v>10831</v>
      </c>
      <c r="G8" s="453">
        <f>LIST!$F8</f>
        <v>11939</v>
      </c>
      <c r="H8" s="453">
        <f>LIST!$F9</f>
        <v>11586</v>
      </c>
      <c r="I8" s="453">
        <f>LIST!$F10</f>
        <v>12170</v>
      </c>
      <c r="J8" s="453">
        <f>LIST!$F11</f>
        <v>11509</v>
      </c>
      <c r="K8" s="453">
        <f>LIST!$F12</f>
        <v>11653</v>
      </c>
      <c r="L8" s="453">
        <f>LIST!$F13</f>
        <v>11050</v>
      </c>
      <c r="M8" s="448">
        <f>LIST!$F14</f>
        <v>-413</v>
      </c>
      <c r="N8" s="265" t="s">
        <v>180</v>
      </c>
    </row>
    <row r="9" spans="1:14" ht="21.75" customHeight="1">
      <c r="A9" s="3"/>
      <c r="B9" s="220" t="str">
        <f>'Compound Tracking'!C15</f>
        <v>Chemical 1</v>
      </c>
      <c r="C9" s="220" t="str">
        <f>'Compound Tracking'!C15</f>
        <v>Chemical 1</v>
      </c>
      <c r="D9" s="220" t="str">
        <f>'Compound Tracking'!C15</f>
        <v>Chemical 1</v>
      </c>
      <c r="E9" s="220" t="str">
        <f>'Compound Tracking'!C15</f>
        <v>Chemical 1</v>
      </c>
      <c r="F9" s="220" t="str">
        <f>'Compound Tracking'!C15</f>
        <v>Chemical 1</v>
      </c>
      <c r="G9" s="220" t="str">
        <f>'Compound Tracking'!C15</f>
        <v>Chemical 1</v>
      </c>
      <c r="H9" s="220" t="str">
        <f>'Compound Tracking'!C15</f>
        <v>Chemical 1</v>
      </c>
      <c r="I9" s="220" t="str">
        <f>'Compound Tracking'!C15</f>
        <v>Chemical 1</v>
      </c>
      <c r="J9" s="220" t="str">
        <f>'Compound Tracking'!C15</f>
        <v>Chemical 1</v>
      </c>
      <c r="K9" s="220" t="str">
        <f>'Compound Tracking'!C15</f>
        <v>Chemical 1</v>
      </c>
      <c r="L9" s="220" t="str">
        <f>'Compound Tracking'!C15</f>
        <v>Chemical 1</v>
      </c>
      <c r="M9" s="260" t="str">
        <f>LIST!$B26</f>
        <v>DMSO Control</v>
      </c>
      <c r="N9" s="263" t="s">
        <v>179</v>
      </c>
    </row>
    <row r="10" spans="1:14" ht="21.75" customHeight="1">
      <c r="A10" s="3" t="s">
        <v>56</v>
      </c>
      <c r="B10" s="221">
        <f>LIST!C15</f>
        <v>10</v>
      </c>
      <c r="C10" s="221">
        <f>LIST!$C16</f>
        <v>5</v>
      </c>
      <c r="D10" s="221">
        <f>LIST!$C17</f>
        <v>2.5</v>
      </c>
      <c r="E10" s="221">
        <f>LIST!$C18</f>
        <v>1.25</v>
      </c>
      <c r="F10" s="221">
        <f>LIST!$C19</f>
        <v>0.625</v>
      </c>
      <c r="G10" s="221">
        <f>LIST!$C20</f>
        <v>0.3125</v>
      </c>
      <c r="H10" s="221">
        <f>LIST!$C21</f>
        <v>0.15625</v>
      </c>
      <c r="I10" s="221">
        <f>LIST!$C22</f>
        <v>0.078125</v>
      </c>
      <c r="J10" s="221">
        <f>LIST!$C23</f>
        <v>0.0390625</v>
      </c>
      <c r="K10" s="221">
        <f>LIST!$C24</f>
        <v>0.01953125</v>
      </c>
      <c r="L10" s="221">
        <f>LIST!$C25</f>
        <v>0.009765625</v>
      </c>
      <c r="M10" s="290">
        <v>0</v>
      </c>
      <c r="N10" s="264" t="s">
        <v>262</v>
      </c>
    </row>
    <row r="11" spans="1:14" s="22" customFormat="1" ht="21.75" customHeight="1" thickBot="1">
      <c r="A11" s="34"/>
      <c r="B11" s="453">
        <f>LIST!$F15</f>
        <v>545</v>
      </c>
      <c r="C11" s="453">
        <f>LIST!$F16</f>
        <v>801</v>
      </c>
      <c r="D11" s="453">
        <f>LIST!$F17</f>
        <v>1365</v>
      </c>
      <c r="E11" s="453">
        <f>LIST!$F18</f>
        <v>8034</v>
      </c>
      <c r="F11" s="453">
        <f>LIST!$F19</f>
        <v>12244</v>
      </c>
      <c r="G11" s="453">
        <f>LIST!$F20</f>
        <v>13782</v>
      </c>
      <c r="H11" s="453">
        <f>LIST!$F21</f>
        <v>13192</v>
      </c>
      <c r="I11" s="453">
        <f>LIST!$F22</f>
        <v>13508</v>
      </c>
      <c r="J11" s="453">
        <f>LIST!$F23</f>
        <v>12756</v>
      </c>
      <c r="K11" s="453">
        <f>LIST!$F24</f>
        <v>12188</v>
      </c>
      <c r="L11" s="453">
        <f>LIST!$F25</f>
        <v>11679</v>
      </c>
      <c r="M11" s="448">
        <f>LIST!$F26</f>
        <v>-57</v>
      </c>
      <c r="N11" s="265" t="s">
        <v>180</v>
      </c>
    </row>
    <row r="12" spans="1:14" ht="21.75" customHeight="1">
      <c r="A12" s="3"/>
      <c r="B12" s="220" t="str">
        <f>'Compound Tracking'!C15</f>
        <v>Chemical 1</v>
      </c>
      <c r="C12" s="220" t="str">
        <f>'Compound Tracking'!C15</f>
        <v>Chemical 1</v>
      </c>
      <c r="D12" s="220" t="str">
        <f>'Compound Tracking'!C15</f>
        <v>Chemical 1</v>
      </c>
      <c r="E12" s="220" t="str">
        <f>'Compound Tracking'!C15</f>
        <v>Chemical 1</v>
      </c>
      <c r="F12" s="220" t="str">
        <f>'Compound Tracking'!C15</f>
        <v>Chemical 1</v>
      </c>
      <c r="G12" s="220" t="str">
        <f>'Compound Tracking'!C15</f>
        <v>Chemical 1</v>
      </c>
      <c r="H12" s="220" t="str">
        <f>'Compound Tracking'!C15</f>
        <v>Chemical 1</v>
      </c>
      <c r="I12" s="220" t="str">
        <f>'Compound Tracking'!C15</f>
        <v>Chemical 1</v>
      </c>
      <c r="J12" s="220" t="str">
        <f>'Compound Tracking'!C15</f>
        <v>Chemical 1</v>
      </c>
      <c r="K12" s="220" t="str">
        <f>'Compound Tracking'!C15</f>
        <v>Chemical 1</v>
      </c>
      <c r="L12" s="220" t="str">
        <f>'Compound Tracking'!C15</f>
        <v>Chemical 1</v>
      </c>
      <c r="M12" s="260" t="str">
        <f>LIST!$B38</f>
        <v>DMSO Control</v>
      </c>
      <c r="N12" s="263" t="s">
        <v>179</v>
      </c>
    </row>
    <row r="13" spans="1:14" ht="21.75" customHeight="1">
      <c r="A13" s="3" t="s">
        <v>57</v>
      </c>
      <c r="B13" s="221">
        <f>LIST!$C27</f>
        <v>10</v>
      </c>
      <c r="C13" s="221">
        <f>LIST!$C28</f>
        <v>5</v>
      </c>
      <c r="D13" s="221">
        <f>LIST!$C29</f>
        <v>2.5</v>
      </c>
      <c r="E13" s="221">
        <f>LIST!$C30</f>
        <v>1.25</v>
      </c>
      <c r="F13" s="221">
        <f>LIST!$C31</f>
        <v>0.625</v>
      </c>
      <c r="G13" s="221">
        <f>LIST!$C32</f>
        <v>0.3125</v>
      </c>
      <c r="H13" s="221">
        <f>LIST!$C33</f>
        <v>0.15625</v>
      </c>
      <c r="I13" s="221">
        <f>LIST!$C34</f>
        <v>0.078125</v>
      </c>
      <c r="J13" s="221">
        <f>LIST!$C35</f>
        <v>0.0390625</v>
      </c>
      <c r="K13" s="221">
        <f>LIST!$C36</f>
        <v>0.01953125</v>
      </c>
      <c r="L13" s="221">
        <f>LIST!$C37</f>
        <v>0.009765625</v>
      </c>
      <c r="M13" s="290">
        <v>0</v>
      </c>
      <c r="N13" s="264" t="s">
        <v>262</v>
      </c>
    </row>
    <row r="14" spans="1:14" s="22" customFormat="1" ht="21.75" customHeight="1" thickBot="1">
      <c r="A14" s="34"/>
      <c r="B14" s="453">
        <f>LIST!$F27</f>
        <v>826</v>
      </c>
      <c r="C14" s="453">
        <f>LIST!$F28</f>
        <v>850</v>
      </c>
      <c r="D14" s="453">
        <f>LIST!$F29</f>
        <v>1307</v>
      </c>
      <c r="E14" s="453">
        <f>LIST!$F330</f>
        <v>0</v>
      </c>
      <c r="F14" s="453">
        <f>LIST!$F31</f>
        <v>11593</v>
      </c>
      <c r="G14" s="453">
        <f>LIST!$F32</f>
        <v>12712</v>
      </c>
      <c r="H14" s="453">
        <f>LIST!$F33</f>
        <v>13044</v>
      </c>
      <c r="I14" s="453">
        <f>LIST!$F34</f>
        <v>13186</v>
      </c>
      <c r="J14" s="453">
        <f>LIST!$F35</f>
        <v>13416</v>
      </c>
      <c r="K14" s="453">
        <f>LIST!$F36</f>
        <v>13208</v>
      </c>
      <c r="L14" s="453">
        <f>LIST!$F37</f>
        <v>12142</v>
      </c>
      <c r="M14" s="448">
        <f>LIST!$F38</f>
        <v>608</v>
      </c>
      <c r="N14" s="265" t="s">
        <v>180</v>
      </c>
    </row>
    <row r="15" spans="1:14" ht="21.75" customHeight="1">
      <c r="A15" s="3"/>
      <c r="B15" s="121" t="str">
        <f>'Compound Tracking'!C16</f>
        <v>Chemical 2</v>
      </c>
      <c r="C15" s="121" t="str">
        <f>'Compound Tracking'!C16</f>
        <v>Chemical 2</v>
      </c>
      <c r="D15" s="121" t="str">
        <f>'Compound Tracking'!C16</f>
        <v>Chemical 2</v>
      </c>
      <c r="E15" s="121" t="str">
        <f>'Compound Tracking'!C16</f>
        <v>Chemical 2</v>
      </c>
      <c r="F15" s="121" t="str">
        <f>'Compound Tracking'!C16</f>
        <v>Chemical 2</v>
      </c>
      <c r="G15" s="121" t="str">
        <f>'Compound Tracking'!C16</f>
        <v>Chemical 2</v>
      </c>
      <c r="H15" s="121" t="str">
        <f>'Compound Tracking'!C16</f>
        <v>Chemical 2</v>
      </c>
      <c r="I15" s="121" t="str">
        <f>'Compound Tracking'!C16</f>
        <v>Chemical 2</v>
      </c>
      <c r="J15" s="121" t="str">
        <f>'Compound Tracking'!C16</f>
        <v>Chemical 2</v>
      </c>
      <c r="K15" s="121" t="str">
        <f>'Compound Tracking'!C16</f>
        <v>Chemical 2</v>
      </c>
      <c r="L15" s="121" t="str">
        <f>'Compound Tracking'!C16</f>
        <v>Chemical 2</v>
      </c>
      <c r="M15" s="260" t="str">
        <f>LIST!$B50</f>
        <v>DMSO Control</v>
      </c>
      <c r="N15" s="263" t="s">
        <v>179</v>
      </c>
    </row>
    <row r="16" spans="1:14" ht="21.75" customHeight="1">
      <c r="A16" s="3" t="s">
        <v>58</v>
      </c>
      <c r="B16" s="122">
        <f>LIST!$C39</f>
        <v>100</v>
      </c>
      <c r="C16" s="122">
        <f>LIST!$C40</f>
        <v>20</v>
      </c>
      <c r="D16" s="122">
        <f>LIST!$C41</f>
        <v>4</v>
      </c>
      <c r="E16" s="122">
        <f>LIST!$C42</f>
        <v>0.8</v>
      </c>
      <c r="F16" s="122">
        <f>LIST!$C43</f>
        <v>0.16</v>
      </c>
      <c r="G16" s="122">
        <f>LIST!$C44</f>
        <v>0.032</v>
      </c>
      <c r="H16" s="122">
        <f>LIST!$C45</f>
        <v>0.0064</v>
      </c>
      <c r="I16" s="122">
        <f>LIST!$C46</f>
        <v>0.00128</v>
      </c>
      <c r="J16" s="122">
        <f>LIST!$C47</f>
        <v>0.00025600000000000004</v>
      </c>
      <c r="K16" s="122">
        <f>LIST!$C48</f>
        <v>5.120000000000001E-05</v>
      </c>
      <c r="L16" s="122">
        <f>LIST!$C49</f>
        <v>1.0240000000000002E-05</v>
      </c>
      <c r="M16" s="290">
        <v>0</v>
      </c>
      <c r="N16" s="264" t="s">
        <v>262</v>
      </c>
    </row>
    <row r="17" spans="1:14" s="22" customFormat="1" ht="21.75" customHeight="1" thickBot="1">
      <c r="A17" s="34"/>
      <c r="B17" s="447">
        <f>LIST!$F39</f>
        <v>-866</v>
      </c>
      <c r="C17" s="447">
        <f>LIST!$F40</f>
        <v>764</v>
      </c>
      <c r="D17" s="447">
        <f>LIST!$F41</f>
        <v>1216</v>
      </c>
      <c r="E17" s="447">
        <f>LIST!$F42</f>
        <v>2529</v>
      </c>
      <c r="F17" s="447">
        <f>LIST!$F43</f>
        <v>7783</v>
      </c>
      <c r="G17" s="447">
        <f>LIST!$F44</f>
        <v>13352</v>
      </c>
      <c r="H17" s="447">
        <f>LIST!$F45</f>
        <v>13200</v>
      </c>
      <c r="I17" s="447">
        <f>LIST!$F46</f>
        <v>11241</v>
      </c>
      <c r="J17" s="447">
        <f>LIST!$F47</f>
        <v>12823</v>
      </c>
      <c r="K17" s="447">
        <f>LIST!$F48</f>
        <v>13016</v>
      </c>
      <c r="L17" s="447">
        <f>LIST!$F49</f>
        <v>11410</v>
      </c>
      <c r="M17" s="448">
        <f>LIST!$F50</f>
        <v>-138</v>
      </c>
      <c r="N17" s="265" t="s">
        <v>180</v>
      </c>
    </row>
    <row r="18" spans="1:14" ht="21.75" customHeight="1">
      <c r="A18" s="3"/>
      <c r="B18" s="121" t="str">
        <f>'Compound Tracking'!C16</f>
        <v>Chemical 2</v>
      </c>
      <c r="C18" s="121" t="str">
        <f>'Compound Tracking'!C16</f>
        <v>Chemical 2</v>
      </c>
      <c r="D18" s="121" t="str">
        <f>'Compound Tracking'!C16</f>
        <v>Chemical 2</v>
      </c>
      <c r="E18" s="121" t="str">
        <f>'Compound Tracking'!C16</f>
        <v>Chemical 2</v>
      </c>
      <c r="F18" s="121" t="str">
        <f>'Compound Tracking'!C16</f>
        <v>Chemical 2</v>
      </c>
      <c r="G18" s="121" t="str">
        <f>'Compound Tracking'!C16</f>
        <v>Chemical 2</v>
      </c>
      <c r="H18" s="121" t="str">
        <f>'Compound Tracking'!C16</f>
        <v>Chemical 2</v>
      </c>
      <c r="I18" s="121" t="str">
        <f>'Compound Tracking'!C16</f>
        <v>Chemical 2</v>
      </c>
      <c r="J18" s="121" t="str">
        <f>'Compound Tracking'!C16</f>
        <v>Chemical 2</v>
      </c>
      <c r="K18" s="121" t="str">
        <f>'Compound Tracking'!C16</f>
        <v>Chemical 2</v>
      </c>
      <c r="L18" s="121" t="str">
        <f>'Compound Tracking'!C16</f>
        <v>Chemical 2</v>
      </c>
      <c r="M18" s="261" t="str">
        <f>LIST!H14</f>
        <v>Tamoxifen/E2 Control</v>
      </c>
      <c r="N18" s="263" t="s">
        <v>179</v>
      </c>
    </row>
    <row r="19" spans="1:14" ht="21.75" customHeight="1">
      <c r="A19" s="3" t="s">
        <v>59</v>
      </c>
      <c r="B19" s="122">
        <f>LIST!$I3</f>
        <v>100</v>
      </c>
      <c r="C19" s="122">
        <f>LIST!$I4</f>
        <v>20</v>
      </c>
      <c r="D19" s="122">
        <f>LIST!$I5</f>
        <v>4</v>
      </c>
      <c r="E19" s="122">
        <f>LIST!$I6</f>
        <v>0.8</v>
      </c>
      <c r="F19" s="122">
        <f>LIST!$I7</f>
        <v>0.16</v>
      </c>
      <c r="G19" s="122">
        <f>LIST!$I8</f>
        <v>0.032</v>
      </c>
      <c r="H19" s="122">
        <f>LIST!$I9</f>
        <v>0.0064</v>
      </c>
      <c r="I19" s="122">
        <f>LIST!$I10</f>
        <v>0.00128</v>
      </c>
      <c r="J19" s="122">
        <f>LIST!$I11</f>
        <v>0.00025600000000000004</v>
      </c>
      <c r="K19" s="122">
        <f>LIST!$I12</f>
        <v>5.120000000000001E-05</v>
      </c>
      <c r="L19" s="122">
        <f>LIST!$I13</f>
        <v>1.0240000000000002E-05</v>
      </c>
      <c r="M19" s="289">
        <f>LIST!$I14</f>
        <v>1.26</v>
      </c>
      <c r="N19" s="264" t="s">
        <v>262</v>
      </c>
    </row>
    <row r="20" spans="1:14" s="22" customFormat="1" ht="21.75" customHeight="1" thickBot="1">
      <c r="A20" s="34"/>
      <c r="B20" s="447">
        <f>LIST!$L3</f>
        <v>-935</v>
      </c>
      <c r="C20" s="447">
        <f>LIST!$L4</f>
        <v>922</v>
      </c>
      <c r="D20" s="447">
        <f>LIST!$L5</f>
        <v>1336</v>
      </c>
      <c r="E20" s="447">
        <f>LIST!$L6</f>
        <v>2110</v>
      </c>
      <c r="F20" s="447">
        <f>LIST!$L7</f>
        <v>8477</v>
      </c>
      <c r="G20" s="447">
        <f>LIST!$L8</f>
        <v>12462</v>
      </c>
      <c r="H20" s="447">
        <f>LIST!$L9</f>
        <v>12644</v>
      </c>
      <c r="I20" s="447">
        <f>LIST!$L10</f>
        <v>13072</v>
      </c>
      <c r="J20" s="447">
        <f>LIST!$L11</f>
        <v>11256</v>
      </c>
      <c r="K20" s="447">
        <f>LIST!$L12</f>
        <v>13353</v>
      </c>
      <c r="L20" s="447">
        <f>LIST!$L13</f>
        <v>12441</v>
      </c>
      <c r="M20" s="449">
        <f>LIST!$L14</f>
        <v>2274</v>
      </c>
      <c r="N20" s="265" t="s">
        <v>180</v>
      </c>
    </row>
    <row r="21" spans="1:14" ht="21.75" customHeight="1">
      <c r="A21" s="3"/>
      <c r="B21" s="121" t="str">
        <f>'Compound Tracking'!C16</f>
        <v>Chemical 2</v>
      </c>
      <c r="C21" s="121" t="str">
        <f>'Compound Tracking'!C16</f>
        <v>Chemical 2</v>
      </c>
      <c r="D21" s="121" t="str">
        <f>'Compound Tracking'!C16</f>
        <v>Chemical 2</v>
      </c>
      <c r="E21" s="121" t="str">
        <f>'Compound Tracking'!C16</f>
        <v>Chemical 2</v>
      </c>
      <c r="F21" s="121" t="str">
        <f>'Compound Tracking'!C16</f>
        <v>Chemical 2</v>
      </c>
      <c r="G21" s="121" t="str">
        <f>'Compound Tracking'!C16</f>
        <v>Chemical 2</v>
      </c>
      <c r="H21" s="121" t="str">
        <f>'Compound Tracking'!C16</f>
        <v>Chemical 2</v>
      </c>
      <c r="I21" s="121" t="str">
        <f>'Compound Tracking'!C16</f>
        <v>Chemical 2</v>
      </c>
      <c r="J21" s="121" t="str">
        <f>'Compound Tracking'!C16</f>
        <v>Chemical 2</v>
      </c>
      <c r="K21" s="121" t="str">
        <f>'Compound Tracking'!C16</f>
        <v>Chemical 2</v>
      </c>
      <c r="L21" s="121" t="str">
        <f>'Compound Tracking'!C16</f>
        <v>Chemical 2</v>
      </c>
      <c r="M21" s="262" t="str">
        <f>LIST!H26</f>
        <v>Tamoxifen/E2 Control</v>
      </c>
      <c r="N21" s="263" t="s">
        <v>179</v>
      </c>
    </row>
    <row r="22" spans="1:14" ht="21.75" customHeight="1">
      <c r="A22" s="3" t="s">
        <v>60</v>
      </c>
      <c r="B22" s="122">
        <f>LIST!$I15</f>
        <v>100</v>
      </c>
      <c r="C22" s="122">
        <f>LIST!$I16</f>
        <v>20</v>
      </c>
      <c r="D22" s="122">
        <f>LIST!$I17</f>
        <v>4</v>
      </c>
      <c r="E22" s="122">
        <f>LIST!$I18</f>
        <v>0.8</v>
      </c>
      <c r="F22" s="122">
        <f>LIST!$I19</f>
        <v>0.16</v>
      </c>
      <c r="G22" s="122">
        <f>LIST!$I20</f>
        <v>0.032</v>
      </c>
      <c r="H22" s="122">
        <f>LIST!$I21</f>
        <v>0.0064</v>
      </c>
      <c r="I22" s="122">
        <f>LIST!$I22</f>
        <v>0.00128</v>
      </c>
      <c r="J22" s="122">
        <f>LIST!$I23</f>
        <v>0.00025600000000000004</v>
      </c>
      <c r="K22" s="122">
        <f>LIST!$I24</f>
        <v>5.120000000000001E-05</v>
      </c>
      <c r="L22" s="122">
        <f>LIST!$I25</f>
        <v>1.0240000000000002E-05</v>
      </c>
      <c r="M22" s="289">
        <f>LIST!$I26</f>
        <v>1.26</v>
      </c>
      <c r="N22" s="264" t="s">
        <v>262</v>
      </c>
    </row>
    <row r="23" spans="1:14" s="22" customFormat="1" ht="21.75" customHeight="1" thickBot="1">
      <c r="A23" s="34"/>
      <c r="B23" s="447">
        <f>LIST!$L15</f>
        <v>-1346</v>
      </c>
      <c r="C23" s="447">
        <f>LIST!$L16</f>
        <v>788</v>
      </c>
      <c r="D23" s="447">
        <f>LIST!$L17</f>
        <v>1421</v>
      </c>
      <c r="E23" s="447">
        <f>LIST!$L18</f>
        <v>2613</v>
      </c>
      <c r="F23" s="447">
        <f>LIST!$L19</f>
        <v>8321</v>
      </c>
      <c r="G23" s="447">
        <f>LIST!$L20</f>
        <v>12153</v>
      </c>
      <c r="H23" s="447">
        <f>LIST!$L12</f>
        <v>13353</v>
      </c>
      <c r="I23" s="447">
        <f>LIST!$L22</f>
        <v>12911</v>
      </c>
      <c r="J23" s="447">
        <f>LIST!$L23</f>
        <v>11935</v>
      </c>
      <c r="K23" s="447">
        <f>LIST!$L24</f>
        <v>11173</v>
      </c>
      <c r="L23" s="447">
        <f>LIST!$L25</f>
        <v>10492</v>
      </c>
      <c r="M23" s="449">
        <f>LIST!$L26</f>
        <v>2304</v>
      </c>
      <c r="N23" s="265" t="s">
        <v>180</v>
      </c>
    </row>
    <row r="24" spans="1:14" ht="21.75" customHeight="1">
      <c r="A24" s="3"/>
      <c r="B24" s="120" t="str">
        <f>LIST!$H27</f>
        <v>Ral/E2 Replicate 1</v>
      </c>
      <c r="C24" s="120" t="str">
        <f>LIST!$H27</f>
        <v>Ral/E2 Replicate 1</v>
      </c>
      <c r="D24" s="120" t="str">
        <f>LIST!$H27</f>
        <v>Ral/E2 Replicate 1</v>
      </c>
      <c r="E24" s="120" t="str">
        <f>LIST!$H27</f>
        <v>Ral/E2 Replicate 1</v>
      </c>
      <c r="F24" s="120" t="str">
        <f>LIST!$H27</f>
        <v>Ral/E2 Replicate 1</v>
      </c>
      <c r="G24" s="120" t="str">
        <f>LIST!$H27</f>
        <v>Ral/E2 Replicate 1</v>
      </c>
      <c r="H24" s="120" t="str">
        <f>LIST!$H27</f>
        <v>Ral/E2 Replicate 1</v>
      </c>
      <c r="I24" s="120" t="str">
        <f>LIST!$H27</f>
        <v>Ral/E2 Replicate 1</v>
      </c>
      <c r="J24" s="120" t="str">
        <f>LIST!$H27</f>
        <v>Ral/E2 Replicate 1</v>
      </c>
      <c r="K24" s="257" t="str">
        <f>LIST!$H36</f>
        <v>E2 Control</v>
      </c>
      <c r="L24" s="257" t="str">
        <f>LIST!$H36</f>
        <v>E2 Control</v>
      </c>
      <c r="M24" s="262" t="str">
        <f>LIST!H38</f>
        <v>Tamoxifen/E2 Control</v>
      </c>
      <c r="N24" s="263" t="s">
        <v>179</v>
      </c>
    </row>
    <row r="25" spans="1:14" ht="21.75" customHeight="1">
      <c r="A25" s="3" t="s">
        <v>61</v>
      </c>
      <c r="B25" s="120">
        <f>LIST!$I27</f>
        <v>0.0125</v>
      </c>
      <c r="C25" s="120">
        <f>LIST!$I28</f>
        <v>0.00625</v>
      </c>
      <c r="D25" s="120">
        <f>LIST!$I29</f>
        <v>0.003125</v>
      </c>
      <c r="E25" s="120">
        <f>LIST!$I30</f>
        <v>0.0015625</v>
      </c>
      <c r="F25" s="120">
        <f>LIST!$I31</f>
        <v>0.00078125</v>
      </c>
      <c r="G25" s="120">
        <f>LIST!$I32</f>
        <v>0.000390625</v>
      </c>
      <c r="H25" s="120">
        <f>LIST!$I33</f>
        <v>0.0001953125</v>
      </c>
      <c r="I25" s="120">
        <f>LIST!$I34</f>
        <v>9.765625E-05</v>
      </c>
      <c r="J25" s="120">
        <f>LIST!$I35</f>
        <v>4.8828125E-05</v>
      </c>
      <c r="K25" s="258">
        <f>LIST!$I36</f>
        <v>0.0025</v>
      </c>
      <c r="L25" s="258">
        <f>LIST!$I37</f>
        <v>0.0025</v>
      </c>
      <c r="M25" s="289">
        <f>LIST!$I38</f>
        <v>1.26</v>
      </c>
      <c r="N25" s="264" t="s">
        <v>262</v>
      </c>
    </row>
    <row r="26" spans="1:14" s="22" customFormat="1" ht="21.75" customHeight="1" thickBot="1">
      <c r="A26" s="34"/>
      <c r="B26" s="450">
        <f>LIST!$L27</f>
        <v>-1447</v>
      </c>
      <c r="C26" s="450">
        <f>LIST!$L28</f>
        <v>-1337</v>
      </c>
      <c r="D26" s="450">
        <f>LIST!$L29</f>
        <v>-399</v>
      </c>
      <c r="E26" s="450">
        <f>LIST!$L30</f>
        <v>10</v>
      </c>
      <c r="F26" s="450">
        <f>LIST!$L31</f>
        <v>1802</v>
      </c>
      <c r="G26" s="450">
        <f>LIST!$L32</f>
        <v>5648</v>
      </c>
      <c r="H26" s="450">
        <f>LIST!$L33</f>
        <v>9985</v>
      </c>
      <c r="I26" s="450">
        <f>LIST!$L34</f>
        <v>13886</v>
      </c>
      <c r="J26" s="450">
        <f>LIST!$L35</f>
        <v>15986</v>
      </c>
      <c r="K26" s="451">
        <f>LIST!$L36</f>
        <v>10651</v>
      </c>
      <c r="L26" s="451">
        <f>LIST!$L37</f>
        <v>11472</v>
      </c>
      <c r="M26" s="449">
        <f>LIST!$L38</f>
        <v>2479</v>
      </c>
      <c r="N26" s="265" t="s">
        <v>180</v>
      </c>
    </row>
    <row r="27" spans="1:14" ht="21.75" customHeight="1">
      <c r="A27" s="3"/>
      <c r="B27" s="119" t="str">
        <f>LIST!$H39</f>
        <v>Ral/E2 Replicate 2</v>
      </c>
      <c r="C27" s="119" t="str">
        <f>LIST!$H39</f>
        <v>Ral/E2 Replicate 2</v>
      </c>
      <c r="D27" s="119" t="str">
        <f>LIST!$H39</f>
        <v>Ral/E2 Replicate 2</v>
      </c>
      <c r="E27" s="119" t="str">
        <f>LIST!$H39</f>
        <v>Ral/E2 Replicate 2</v>
      </c>
      <c r="F27" s="119" t="str">
        <f>LIST!$H39</f>
        <v>Ral/E2 Replicate 2</v>
      </c>
      <c r="G27" s="119" t="str">
        <f>LIST!$H39</f>
        <v>Ral/E2 Replicate 2</v>
      </c>
      <c r="H27" s="119" t="str">
        <f>LIST!$H39</f>
        <v>Ral/E2 Replicate 2</v>
      </c>
      <c r="I27" s="119" t="str">
        <f>LIST!$H39</f>
        <v>Ral/E2 Replicate 2</v>
      </c>
      <c r="J27" s="119" t="str">
        <f>LIST!$H39</f>
        <v>Ral/E2 Replicate 2</v>
      </c>
      <c r="K27" s="257" t="str">
        <f>LIST!$H48</f>
        <v>E2 Control</v>
      </c>
      <c r="L27" s="257" t="str">
        <f>LIST!$H48</f>
        <v>E2 Control</v>
      </c>
      <c r="M27" s="262" t="str">
        <f>LIST!H50</f>
        <v>Tamoxifen/E2 Control</v>
      </c>
      <c r="N27" s="263" t="s">
        <v>179</v>
      </c>
    </row>
    <row r="28" spans="1:14" ht="21.75" customHeight="1">
      <c r="A28" s="3" t="s">
        <v>62</v>
      </c>
      <c r="B28" s="119">
        <f>LIST!$I39</f>
        <v>0.0125</v>
      </c>
      <c r="C28" s="119">
        <f>LIST!$I40</f>
        <v>0.00625</v>
      </c>
      <c r="D28" s="119">
        <f>LIST!$I41</f>
        <v>0.003125</v>
      </c>
      <c r="E28" s="119">
        <f>LIST!$I42</f>
        <v>0.0015625</v>
      </c>
      <c r="F28" s="119">
        <f>LIST!$I43</f>
        <v>0.00078125</v>
      </c>
      <c r="G28" s="119">
        <f>LIST!$I44</f>
        <v>0.000390625</v>
      </c>
      <c r="H28" s="119">
        <f>LIST!$I45</f>
        <v>0.0001953125</v>
      </c>
      <c r="I28" s="119">
        <f>LIST!$I46</f>
        <v>9.765625E-05</v>
      </c>
      <c r="J28" s="119">
        <f>LIST!$I47</f>
        <v>4.8828125E-05</v>
      </c>
      <c r="K28" s="258">
        <f>LIST!$I48</f>
        <v>0.0025</v>
      </c>
      <c r="L28" s="258">
        <f>LIST!$I49</f>
        <v>0.0025</v>
      </c>
      <c r="M28" s="289">
        <f>LIST!$I50</f>
        <v>1.26</v>
      </c>
      <c r="N28" s="264" t="s">
        <v>262</v>
      </c>
    </row>
    <row r="29" spans="1:14" ht="21.75" customHeight="1" thickBot="1">
      <c r="A29" s="3"/>
      <c r="B29" s="452">
        <f>LIST!$L39</f>
        <v>-1667</v>
      </c>
      <c r="C29" s="452">
        <f>LIST!$L40</f>
        <v>-1508</v>
      </c>
      <c r="D29" s="452">
        <f>LIST!$L41</f>
        <v>-989</v>
      </c>
      <c r="E29" s="452">
        <f>LIST!$L42</f>
        <v>-238</v>
      </c>
      <c r="F29" s="452">
        <f>LIST!$L43</f>
        <v>1563</v>
      </c>
      <c r="G29" s="452">
        <f>LIST!$L44</f>
        <v>5419</v>
      </c>
      <c r="H29" s="452">
        <f>LIST!$L45</f>
        <v>10521</v>
      </c>
      <c r="I29" s="452">
        <f>LIST!$L46</f>
        <v>14680</v>
      </c>
      <c r="J29" s="452">
        <f>LIST!$L47</f>
        <v>14674</v>
      </c>
      <c r="K29" s="451">
        <f>LIST!$L48</f>
        <v>9131</v>
      </c>
      <c r="L29" s="451">
        <f>LIST!$L49</f>
        <v>10126</v>
      </c>
      <c r="M29" s="449">
        <f>LIST!$L50</f>
        <v>1877</v>
      </c>
      <c r="N29" s="265" t="s">
        <v>180</v>
      </c>
    </row>
    <row r="30" spans="1:14" ht="15" customHeight="1">
      <c r="A30" s="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2"/>
    </row>
    <row r="31" spans="1:14" ht="15" customHeight="1">
      <c r="A31" s="19"/>
      <c r="B31" s="12"/>
      <c r="C31" s="12"/>
      <c r="D31" s="6"/>
      <c r="E31" s="6"/>
      <c r="F31" s="6"/>
      <c r="G31" s="6"/>
      <c r="H31" s="6"/>
      <c r="I31" s="6"/>
      <c r="J31" s="6"/>
      <c r="K31" s="6"/>
      <c r="L31" s="6"/>
      <c r="M31" s="6"/>
      <c r="N31" s="2"/>
    </row>
    <row r="32" spans="1:14" ht="15" customHeight="1">
      <c r="A32" s="16"/>
      <c r="B32" s="12"/>
      <c r="C32" s="12"/>
      <c r="D32" s="6"/>
      <c r="E32" s="6"/>
      <c r="F32" s="6"/>
      <c r="G32" s="6"/>
      <c r="H32" s="6"/>
      <c r="I32" s="6"/>
      <c r="J32" s="6"/>
      <c r="K32" s="6"/>
      <c r="L32" s="6"/>
      <c r="M32" s="6"/>
      <c r="N32" s="2"/>
    </row>
    <row r="33" spans="1:14" ht="15" customHeight="1">
      <c r="A33" s="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2"/>
    </row>
    <row r="39" ht="15" customHeight="1">
      <c r="F39" s="7"/>
    </row>
  </sheetData>
  <sheetProtection/>
  <printOptions/>
  <pageMargins left="0.25" right="0.25" top="1" bottom="1" header="0.5" footer="0.5"/>
  <pageSetup fitToHeight="1" fitToWidth="1" horizontalDpi="300" verticalDpi="300" orientation="landscape" scale="56"/>
  <headerFooter alignWithMargins="0">
    <oddHeader>&amp;LBG1Luc Antagonist Comprehensive
Testing Reporting Spreadsheet&amp;R&amp;D</oddHeader>
    <oddFooter>&amp;L&amp;A&amp;C&amp;F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">
      <selection activeCell="I7" sqref="I7"/>
    </sheetView>
  </sheetViews>
  <sheetFormatPr defaultColWidth="8.8515625" defaultRowHeight="15" customHeight="1"/>
  <cols>
    <col min="1" max="1" width="6.421875" style="4" customWidth="1"/>
    <col min="2" max="13" width="15.7109375" style="5" customWidth="1"/>
    <col min="14" max="14" width="23.8515625" style="0" customWidth="1"/>
  </cols>
  <sheetData>
    <row r="1" spans="1:14" ht="18" customHeight="1" thickBot="1">
      <c r="A1" s="3"/>
      <c r="B1" s="6"/>
      <c r="C1" s="6"/>
      <c r="D1" s="6"/>
      <c r="E1" s="70" t="s">
        <v>191</v>
      </c>
      <c r="F1" s="71" t="str">
        <f>'Compound Tracking'!E1</f>
        <v>Enter Plate Identification Here</v>
      </c>
      <c r="G1" s="72"/>
      <c r="H1" s="73" t="s">
        <v>162</v>
      </c>
      <c r="I1" s="222">
        <f>'Compound Tracking'!G10</f>
        <v>40909</v>
      </c>
      <c r="J1" s="6"/>
      <c r="K1" s="6"/>
      <c r="L1" s="6"/>
      <c r="M1" s="6"/>
      <c r="N1" s="2"/>
    </row>
    <row r="2" spans="1:14" ht="15" customHeight="1">
      <c r="A2" s="3"/>
      <c r="B2" s="6"/>
      <c r="C2" s="6"/>
      <c r="D2" s="6"/>
      <c r="F2" s="6"/>
      <c r="G2" s="291" t="s">
        <v>49</v>
      </c>
      <c r="H2" s="6"/>
      <c r="I2" s="6"/>
      <c r="J2" s="6"/>
      <c r="K2" s="6"/>
      <c r="L2" s="6"/>
      <c r="M2" s="6"/>
      <c r="N2" s="2"/>
    </row>
    <row r="3" spans="1:14" ht="15" customHeight="1">
      <c r="A3" s="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2"/>
    </row>
    <row r="4" spans="1:14" ht="15" customHeight="1">
      <c r="A4" s="3"/>
      <c r="B4" s="8" t="s">
        <v>95</v>
      </c>
      <c r="C4" s="8" t="s">
        <v>96</v>
      </c>
      <c r="D4" s="8" t="s">
        <v>97</v>
      </c>
      <c r="E4" s="8" t="s">
        <v>98</v>
      </c>
      <c r="F4" s="8" t="s">
        <v>99</v>
      </c>
      <c r="G4" s="8" t="s">
        <v>100</v>
      </c>
      <c r="H4" s="8" t="s">
        <v>101</v>
      </c>
      <c r="I4" s="8" t="s">
        <v>252</v>
      </c>
      <c r="J4" s="8" t="s">
        <v>253</v>
      </c>
      <c r="K4" s="8" t="s">
        <v>254</v>
      </c>
      <c r="L4" s="8" t="s">
        <v>255</v>
      </c>
      <c r="M4" s="8" t="s">
        <v>256</v>
      </c>
      <c r="N4" s="2"/>
    </row>
    <row r="5" spans="1:14" ht="15" customHeight="1" thickBot="1">
      <c r="A5" s="3"/>
      <c r="B5" s="6"/>
      <c r="C5" s="6"/>
      <c r="D5" s="6"/>
      <c r="E5" s="6"/>
      <c r="F5" s="6"/>
      <c r="G5" s="6"/>
      <c r="H5" s="6"/>
      <c r="I5" s="6"/>
      <c r="J5" s="6" t="s">
        <v>133</v>
      </c>
      <c r="K5" s="6"/>
      <c r="L5" s="6"/>
      <c r="M5" s="6"/>
      <c r="N5" s="2"/>
    </row>
    <row r="6" spans="1:14" ht="21.75" customHeight="1">
      <c r="A6" s="3"/>
      <c r="B6" s="220" t="str">
        <f>'Compound Tracking'!C15</f>
        <v>Chemical 1</v>
      </c>
      <c r="C6" s="220" t="str">
        <f>'Compound Tracking'!C15</f>
        <v>Chemical 1</v>
      </c>
      <c r="D6" s="220" t="str">
        <f>'Compound Tracking'!C15</f>
        <v>Chemical 1</v>
      </c>
      <c r="E6" s="220" t="str">
        <f>'Compound Tracking'!C15</f>
        <v>Chemical 1</v>
      </c>
      <c r="F6" s="220" t="str">
        <f>'Compound Tracking'!C15</f>
        <v>Chemical 1</v>
      </c>
      <c r="G6" s="220" t="str">
        <f>'Compound Tracking'!C15</f>
        <v>Chemical 1</v>
      </c>
      <c r="H6" s="220" t="str">
        <f>'Compound Tracking'!C15</f>
        <v>Chemical 1</v>
      </c>
      <c r="I6" s="220" t="str">
        <f>'Compound Tracking'!C15</f>
        <v>Chemical 1</v>
      </c>
      <c r="J6" s="220" t="str">
        <f>'Compound Tracking'!C15</f>
        <v>Chemical 1</v>
      </c>
      <c r="K6" s="220" t="str">
        <f>'Compound Tracking'!C15</f>
        <v>Chemical 1</v>
      </c>
      <c r="L6" s="220" t="str">
        <f>'Compound Tracking'!C15</f>
        <v>Chemical 1</v>
      </c>
      <c r="M6" s="259" t="str">
        <f>LIST!$B14</f>
        <v>DMSO Control</v>
      </c>
      <c r="N6" s="263" t="s">
        <v>179</v>
      </c>
    </row>
    <row r="7" spans="1:14" ht="21.75" customHeight="1" thickBot="1">
      <c r="A7" s="3" t="s">
        <v>55</v>
      </c>
      <c r="B7" s="221">
        <f>LIST!C3</f>
        <v>10</v>
      </c>
      <c r="C7" s="221">
        <f>LIST!C4</f>
        <v>5</v>
      </c>
      <c r="D7" s="221">
        <f>LIST!C5</f>
        <v>2.5</v>
      </c>
      <c r="E7" s="221">
        <f>LIST!C6</f>
        <v>1.25</v>
      </c>
      <c r="F7" s="221">
        <f>LIST!$C7</f>
        <v>0.625</v>
      </c>
      <c r="G7" s="221">
        <f>LIST!$C8</f>
        <v>0.3125</v>
      </c>
      <c r="H7" s="221">
        <f>LIST!$C9</f>
        <v>0.15625</v>
      </c>
      <c r="I7" s="221">
        <f>LIST!$C10</f>
        <v>0.078125</v>
      </c>
      <c r="J7" s="221">
        <f>LIST!$C11</f>
        <v>0.0390625</v>
      </c>
      <c r="K7" s="221">
        <f>LIST!$C12</f>
        <v>0.01953125</v>
      </c>
      <c r="L7" s="221">
        <f>LIST!$C13</f>
        <v>0.009765625</v>
      </c>
      <c r="M7" s="290">
        <v>0</v>
      </c>
      <c r="N7" s="264" t="s">
        <v>50</v>
      </c>
    </row>
    <row r="8" spans="1:14" ht="21.75" customHeight="1" thickBot="1">
      <c r="A8" s="3"/>
      <c r="B8" s="292">
        <v>3</v>
      </c>
      <c r="C8" s="292">
        <v>2</v>
      </c>
      <c r="D8" s="292">
        <v>1</v>
      </c>
      <c r="E8" s="292">
        <v>1</v>
      </c>
      <c r="F8" s="292">
        <v>1</v>
      </c>
      <c r="G8" s="292">
        <v>1</v>
      </c>
      <c r="H8" s="292">
        <v>1</v>
      </c>
      <c r="I8" s="292">
        <v>1</v>
      </c>
      <c r="J8" s="292">
        <v>1</v>
      </c>
      <c r="K8" s="292">
        <v>1</v>
      </c>
      <c r="L8" s="292">
        <v>1</v>
      </c>
      <c r="M8" s="292">
        <v>1</v>
      </c>
      <c r="N8" s="265" t="s">
        <v>180</v>
      </c>
    </row>
    <row r="9" spans="1:14" ht="21.75" customHeight="1">
      <c r="A9" s="3"/>
      <c r="B9" s="220" t="str">
        <f>'Compound Tracking'!C15</f>
        <v>Chemical 1</v>
      </c>
      <c r="C9" s="220" t="str">
        <f>'Compound Tracking'!C15</f>
        <v>Chemical 1</v>
      </c>
      <c r="D9" s="220" t="str">
        <f>'Compound Tracking'!C15</f>
        <v>Chemical 1</v>
      </c>
      <c r="E9" s="220" t="str">
        <f>'Compound Tracking'!C15</f>
        <v>Chemical 1</v>
      </c>
      <c r="F9" s="220" t="str">
        <f>'Compound Tracking'!C15</f>
        <v>Chemical 1</v>
      </c>
      <c r="G9" s="220" t="str">
        <f>'Compound Tracking'!C15</f>
        <v>Chemical 1</v>
      </c>
      <c r="H9" s="220" t="str">
        <f>'Compound Tracking'!C15</f>
        <v>Chemical 1</v>
      </c>
      <c r="I9" s="220" t="str">
        <f>'Compound Tracking'!C15</f>
        <v>Chemical 1</v>
      </c>
      <c r="J9" s="220" t="str">
        <f>'Compound Tracking'!C15</f>
        <v>Chemical 1</v>
      </c>
      <c r="K9" s="220" t="str">
        <f>'Compound Tracking'!C15</f>
        <v>Chemical 1</v>
      </c>
      <c r="L9" s="220" t="str">
        <f>'Compound Tracking'!C15</f>
        <v>Chemical 1</v>
      </c>
      <c r="M9" s="260" t="str">
        <f>LIST!$B26</f>
        <v>DMSO Control</v>
      </c>
      <c r="N9" s="263" t="s">
        <v>179</v>
      </c>
    </row>
    <row r="10" spans="1:14" ht="21.75" customHeight="1" thickBot="1">
      <c r="A10" s="3" t="s">
        <v>56</v>
      </c>
      <c r="B10" s="221">
        <f>LIST!C15</f>
        <v>10</v>
      </c>
      <c r="C10" s="221">
        <f>LIST!$C16</f>
        <v>5</v>
      </c>
      <c r="D10" s="221">
        <f>LIST!$C17</f>
        <v>2.5</v>
      </c>
      <c r="E10" s="221">
        <f>LIST!$C18</f>
        <v>1.25</v>
      </c>
      <c r="F10" s="221">
        <f>LIST!$C19</f>
        <v>0.625</v>
      </c>
      <c r="G10" s="221">
        <f>LIST!$C20</f>
        <v>0.3125</v>
      </c>
      <c r="H10" s="221">
        <f>LIST!$C21</f>
        <v>0.15625</v>
      </c>
      <c r="I10" s="221">
        <f>LIST!$C22</f>
        <v>0.078125</v>
      </c>
      <c r="J10" s="221">
        <f>LIST!$C23</f>
        <v>0.0390625</v>
      </c>
      <c r="K10" s="221">
        <f>LIST!$C24</f>
        <v>0.01953125</v>
      </c>
      <c r="L10" s="221">
        <f>LIST!$C25</f>
        <v>0.009765625</v>
      </c>
      <c r="M10" s="290">
        <v>0</v>
      </c>
      <c r="N10" s="264" t="s">
        <v>50</v>
      </c>
    </row>
    <row r="11" spans="1:14" s="22" customFormat="1" ht="21.75" customHeight="1" thickBot="1">
      <c r="A11" s="34"/>
      <c r="B11" s="292">
        <v>3</v>
      </c>
      <c r="C11" s="292">
        <v>2</v>
      </c>
      <c r="D11" s="292">
        <v>1</v>
      </c>
      <c r="E11" s="292">
        <v>1</v>
      </c>
      <c r="F11" s="292">
        <v>1</v>
      </c>
      <c r="G11" s="292">
        <v>1</v>
      </c>
      <c r="H11" s="292">
        <v>1</v>
      </c>
      <c r="I11" s="292">
        <v>1</v>
      </c>
      <c r="J11" s="292">
        <v>1</v>
      </c>
      <c r="K11" s="292">
        <v>1</v>
      </c>
      <c r="L11" s="292">
        <v>1</v>
      </c>
      <c r="M11" s="292">
        <v>1</v>
      </c>
      <c r="N11" s="265" t="s">
        <v>180</v>
      </c>
    </row>
    <row r="12" spans="1:14" ht="21.75" customHeight="1">
      <c r="A12" s="3"/>
      <c r="B12" s="220" t="str">
        <f>'Compound Tracking'!C15</f>
        <v>Chemical 1</v>
      </c>
      <c r="C12" s="220" t="str">
        <f>'Compound Tracking'!C15</f>
        <v>Chemical 1</v>
      </c>
      <c r="D12" s="220" t="str">
        <f>'Compound Tracking'!C15</f>
        <v>Chemical 1</v>
      </c>
      <c r="E12" s="220" t="str">
        <f>'Compound Tracking'!C15</f>
        <v>Chemical 1</v>
      </c>
      <c r="F12" s="220" t="str">
        <f>'Compound Tracking'!C15</f>
        <v>Chemical 1</v>
      </c>
      <c r="G12" s="220" t="str">
        <f>'Compound Tracking'!C15</f>
        <v>Chemical 1</v>
      </c>
      <c r="H12" s="220" t="str">
        <f>'Compound Tracking'!C15</f>
        <v>Chemical 1</v>
      </c>
      <c r="I12" s="220" t="str">
        <f>'Compound Tracking'!C15</f>
        <v>Chemical 1</v>
      </c>
      <c r="J12" s="220" t="str">
        <f>'Compound Tracking'!C15</f>
        <v>Chemical 1</v>
      </c>
      <c r="K12" s="220" t="str">
        <f>'Compound Tracking'!C15</f>
        <v>Chemical 1</v>
      </c>
      <c r="L12" s="220" t="str">
        <f>'Compound Tracking'!C15</f>
        <v>Chemical 1</v>
      </c>
      <c r="M12" s="260" t="str">
        <f>LIST!$B38</f>
        <v>DMSO Control</v>
      </c>
      <c r="N12" s="263" t="s">
        <v>179</v>
      </c>
    </row>
    <row r="13" spans="1:14" ht="21.75" customHeight="1" thickBot="1">
      <c r="A13" s="3" t="s">
        <v>57</v>
      </c>
      <c r="B13" s="221">
        <f>LIST!$C27</f>
        <v>10</v>
      </c>
      <c r="C13" s="221">
        <f>LIST!$C28</f>
        <v>5</v>
      </c>
      <c r="D13" s="221">
        <f>LIST!$C29</f>
        <v>2.5</v>
      </c>
      <c r="E13" s="221">
        <f>LIST!$C30</f>
        <v>1.25</v>
      </c>
      <c r="F13" s="221">
        <f>LIST!$C31</f>
        <v>0.625</v>
      </c>
      <c r="G13" s="221">
        <f>LIST!$C32</f>
        <v>0.3125</v>
      </c>
      <c r="H13" s="221">
        <f>LIST!$C33</f>
        <v>0.15625</v>
      </c>
      <c r="I13" s="221">
        <f>LIST!$C34</f>
        <v>0.078125</v>
      </c>
      <c r="J13" s="221">
        <f>LIST!$C35</f>
        <v>0.0390625</v>
      </c>
      <c r="K13" s="221">
        <f>LIST!$C36</f>
        <v>0.01953125</v>
      </c>
      <c r="L13" s="221">
        <f>LIST!$C37</f>
        <v>0.009765625</v>
      </c>
      <c r="M13" s="290">
        <v>0</v>
      </c>
      <c r="N13" s="264" t="s">
        <v>50</v>
      </c>
    </row>
    <row r="14" spans="1:14" s="22" customFormat="1" ht="21.75" customHeight="1" thickBot="1">
      <c r="A14" s="34"/>
      <c r="B14" s="292">
        <v>3</v>
      </c>
      <c r="C14" s="292">
        <v>2</v>
      </c>
      <c r="D14" s="292">
        <v>1</v>
      </c>
      <c r="E14" s="292">
        <v>1</v>
      </c>
      <c r="F14" s="292">
        <v>1</v>
      </c>
      <c r="G14" s="292">
        <v>1</v>
      </c>
      <c r="H14" s="292">
        <v>1</v>
      </c>
      <c r="I14" s="292">
        <v>1</v>
      </c>
      <c r="J14" s="292">
        <v>1</v>
      </c>
      <c r="K14" s="292">
        <v>1</v>
      </c>
      <c r="L14" s="292">
        <v>1</v>
      </c>
      <c r="M14" s="292">
        <v>1</v>
      </c>
      <c r="N14" s="265" t="s">
        <v>180</v>
      </c>
    </row>
    <row r="15" spans="1:14" ht="21.75" customHeight="1">
      <c r="A15" s="3"/>
      <c r="B15" s="121" t="str">
        <f>'Compound Tracking'!C16</f>
        <v>Chemical 2</v>
      </c>
      <c r="C15" s="121" t="str">
        <f>'Compound Tracking'!C16</f>
        <v>Chemical 2</v>
      </c>
      <c r="D15" s="121" t="str">
        <f>'Compound Tracking'!C16</f>
        <v>Chemical 2</v>
      </c>
      <c r="E15" s="121" t="str">
        <f>'Compound Tracking'!C16</f>
        <v>Chemical 2</v>
      </c>
      <c r="F15" s="121" t="str">
        <f>'Compound Tracking'!C16</f>
        <v>Chemical 2</v>
      </c>
      <c r="G15" s="121" t="str">
        <f>'Compound Tracking'!C16</f>
        <v>Chemical 2</v>
      </c>
      <c r="H15" s="121" t="str">
        <f>'Compound Tracking'!C16</f>
        <v>Chemical 2</v>
      </c>
      <c r="I15" s="121" t="str">
        <f>'Compound Tracking'!C16</f>
        <v>Chemical 2</v>
      </c>
      <c r="J15" s="121" t="str">
        <f>'Compound Tracking'!C16</f>
        <v>Chemical 2</v>
      </c>
      <c r="K15" s="121" t="str">
        <f>'Compound Tracking'!C16</f>
        <v>Chemical 2</v>
      </c>
      <c r="L15" s="121" t="str">
        <f>'Compound Tracking'!C16</f>
        <v>Chemical 2</v>
      </c>
      <c r="M15" s="260" t="str">
        <f>LIST!$B50</f>
        <v>DMSO Control</v>
      </c>
      <c r="N15" s="263" t="s">
        <v>179</v>
      </c>
    </row>
    <row r="16" spans="1:14" ht="21.75" customHeight="1" thickBot="1">
      <c r="A16" s="3" t="s">
        <v>58</v>
      </c>
      <c r="B16" s="122">
        <f>LIST!$C39</f>
        <v>100</v>
      </c>
      <c r="C16" s="122">
        <f>LIST!$C40</f>
        <v>20</v>
      </c>
      <c r="D16" s="122">
        <f>LIST!$C41</f>
        <v>4</v>
      </c>
      <c r="E16" s="122">
        <f>LIST!$C42</f>
        <v>0.8</v>
      </c>
      <c r="F16" s="122">
        <f>LIST!$C43</f>
        <v>0.16</v>
      </c>
      <c r="G16" s="122">
        <f>LIST!$C44</f>
        <v>0.032</v>
      </c>
      <c r="H16" s="122">
        <f>LIST!$C45</f>
        <v>0.0064</v>
      </c>
      <c r="I16" s="122">
        <f>LIST!$C46</f>
        <v>0.00128</v>
      </c>
      <c r="J16" s="122">
        <f>LIST!$C47</f>
        <v>0.00025600000000000004</v>
      </c>
      <c r="K16" s="122">
        <f>LIST!$C48</f>
        <v>5.120000000000001E-05</v>
      </c>
      <c r="L16" s="122">
        <f>LIST!$C49</f>
        <v>1.0240000000000002E-05</v>
      </c>
      <c r="M16" s="290">
        <v>0</v>
      </c>
      <c r="N16" s="264" t="s">
        <v>50</v>
      </c>
    </row>
    <row r="17" spans="1:14" s="22" customFormat="1" ht="21.75" customHeight="1" thickBot="1">
      <c r="A17" s="34"/>
      <c r="B17" s="293">
        <v>1</v>
      </c>
      <c r="C17" s="293">
        <v>1</v>
      </c>
      <c r="D17" s="293">
        <v>1</v>
      </c>
      <c r="E17" s="293">
        <v>1</v>
      </c>
      <c r="F17" s="293">
        <v>1</v>
      </c>
      <c r="G17" s="293">
        <v>1</v>
      </c>
      <c r="H17" s="293">
        <v>1</v>
      </c>
      <c r="I17" s="293">
        <v>1</v>
      </c>
      <c r="J17" s="293">
        <v>1</v>
      </c>
      <c r="K17" s="293">
        <v>1</v>
      </c>
      <c r="L17" s="293">
        <v>1</v>
      </c>
      <c r="M17" s="293">
        <v>1</v>
      </c>
      <c r="N17" s="265" t="s">
        <v>180</v>
      </c>
    </row>
    <row r="18" spans="1:14" ht="21.75" customHeight="1">
      <c r="A18" s="3"/>
      <c r="B18" s="121" t="str">
        <f>'Compound Tracking'!C16</f>
        <v>Chemical 2</v>
      </c>
      <c r="C18" s="121" t="str">
        <f>'Compound Tracking'!C16</f>
        <v>Chemical 2</v>
      </c>
      <c r="D18" s="121" t="str">
        <f>'Compound Tracking'!C16</f>
        <v>Chemical 2</v>
      </c>
      <c r="E18" s="121" t="str">
        <f>'Compound Tracking'!C16</f>
        <v>Chemical 2</v>
      </c>
      <c r="F18" s="121" t="str">
        <f>'Compound Tracking'!C16</f>
        <v>Chemical 2</v>
      </c>
      <c r="G18" s="121" t="str">
        <f>'Compound Tracking'!C16</f>
        <v>Chemical 2</v>
      </c>
      <c r="H18" s="121" t="str">
        <f>'Compound Tracking'!C16</f>
        <v>Chemical 2</v>
      </c>
      <c r="I18" s="121" t="str">
        <f>'Compound Tracking'!C16</f>
        <v>Chemical 2</v>
      </c>
      <c r="J18" s="121" t="str">
        <f>'Compound Tracking'!C16</f>
        <v>Chemical 2</v>
      </c>
      <c r="K18" s="121" t="str">
        <f>'Compound Tracking'!C16</f>
        <v>Chemical 2</v>
      </c>
      <c r="L18" s="121" t="str">
        <f>'Compound Tracking'!C16</f>
        <v>Chemical 2</v>
      </c>
      <c r="M18" s="261" t="str">
        <f>LIST!H14</f>
        <v>Tamoxifen/E2 Control</v>
      </c>
      <c r="N18" s="263" t="s">
        <v>179</v>
      </c>
    </row>
    <row r="19" spans="1:14" ht="21.75" customHeight="1" thickBot="1">
      <c r="A19" s="3" t="s">
        <v>59</v>
      </c>
      <c r="B19" s="122">
        <f>LIST!$I3</f>
        <v>100</v>
      </c>
      <c r="C19" s="122">
        <f>LIST!$I4</f>
        <v>20</v>
      </c>
      <c r="D19" s="122">
        <f>LIST!$I5</f>
        <v>4</v>
      </c>
      <c r="E19" s="122">
        <f>LIST!$I6</f>
        <v>0.8</v>
      </c>
      <c r="F19" s="122">
        <f>LIST!$I7</f>
        <v>0.16</v>
      </c>
      <c r="G19" s="122">
        <f>LIST!$I8</f>
        <v>0.032</v>
      </c>
      <c r="H19" s="122">
        <f>LIST!$I9</f>
        <v>0.0064</v>
      </c>
      <c r="I19" s="122">
        <f>LIST!$I10</f>
        <v>0.00128</v>
      </c>
      <c r="J19" s="122">
        <f>LIST!$I11</f>
        <v>0.00025600000000000004</v>
      </c>
      <c r="K19" s="122">
        <f>LIST!$I12</f>
        <v>5.120000000000001E-05</v>
      </c>
      <c r="L19" s="122">
        <f>LIST!$I13</f>
        <v>1.0240000000000002E-05</v>
      </c>
      <c r="M19" s="289">
        <f>LIST!$I14</f>
        <v>1.26</v>
      </c>
      <c r="N19" s="264" t="s">
        <v>50</v>
      </c>
    </row>
    <row r="20" spans="1:14" s="22" customFormat="1" ht="21.75" customHeight="1" thickBot="1">
      <c r="A20" s="34"/>
      <c r="B20" s="293">
        <v>1</v>
      </c>
      <c r="C20" s="293">
        <v>1</v>
      </c>
      <c r="D20" s="293">
        <v>1</v>
      </c>
      <c r="E20" s="293">
        <v>1</v>
      </c>
      <c r="F20" s="293">
        <v>1</v>
      </c>
      <c r="G20" s="293">
        <v>1</v>
      </c>
      <c r="H20" s="293">
        <v>1</v>
      </c>
      <c r="I20" s="293">
        <v>1</v>
      </c>
      <c r="J20" s="293">
        <v>1</v>
      </c>
      <c r="K20" s="293">
        <v>1</v>
      </c>
      <c r="L20" s="293">
        <v>1</v>
      </c>
      <c r="M20" s="293">
        <v>1</v>
      </c>
      <c r="N20" s="265" t="s">
        <v>180</v>
      </c>
    </row>
    <row r="21" spans="1:14" ht="21.75" customHeight="1">
      <c r="A21" s="3"/>
      <c r="B21" s="121" t="str">
        <f>'Compound Tracking'!C16</f>
        <v>Chemical 2</v>
      </c>
      <c r="C21" s="121" t="str">
        <f>'Compound Tracking'!C16</f>
        <v>Chemical 2</v>
      </c>
      <c r="D21" s="121" t="str">
        <f>'Compound Tracking'!C16</f>
        <v>Chemical 2</v>
      </c>
      <c r="E21" s="121" t="str">
        <f>'Compound Tracking'!C16</f>
        <v>Chemical 2</v>
      </c>
      <c r="F21" s="121" t="str">
        <f>'Compound Tracking'!C16</f>
        <v>Chemical 2</v>
      </c>
      <c r="G21" s="121" t="str">
        <f>'Compound Tracking'!C16</f>
        <v>Chemical 2</v>
      </c>
      <c r="H21" s="121" t="str">
        <f>'Compound Tracking'!C16</f>
        <v>Chemical 2</v>
      </c>
      <c r="I21" s="121" t="str">
        <f>'Compound Tracking'!C16</f>
        <v>Chemical 2</v>
      </c>
      <c r="J21" s="121" t="str">
        <f>'Compound Tracking'!C16</f>
        <v>Chemical 2</v>
      </c>
      <c r="K21" s="121" t="str">
        <f>'Compound Tracking'!C16</f>
        <v>Chemical 2</v>
      </c>
      <c r="L21" s="121" t="str">
        <f>'Compound Tracking'!C16</f>
        <v>Chemical 2</v>
      </c>
      <c r="M21" s="262" t="str">
        <f>LIST!H26</f>
        <v>Tamoxifen/E2 Control</v>
      </c>
      <c r="N21" s="263" t="s">
        <v>179</v>
      </c>
    </row>
    <row r="22" spans="1:14" ht="21.75" customHeight="1" thickBot="1">
      <c r="A22" s="3" t="s">
        <v>60</v>
      </c>
      <c r="B22" s="122">
        <f>LIST!$I15</f>
        <v>100</v>
      </c>
      <c r="C22" s="122">
        <f>LIST!$I16</f>
        <v>20</v>
      </c>
      <c r="D22" s="122">
        <f>LIST!$I17</f>
        <v>4</v>
      </c>
      <c r="E22" s="122">
        <f>LIST!$I18</f>
        <v>0.8</v>
      </c>
      <c r="F22" s="122">
        <f>LIST!$I19</f>
        <v>0.16</v>
      </c>
      <c r="G22" s="122">
        <f>LIST!$I20</f>
        <v>0.032</v>
      </c>
      <c r="H22" s="122">
        <f>LIST!$I21</f>
        <v>0.0064</v>
      </c>
      <c r="I22" s="122">
        <f>LIST!$I22</f>
        <v>0.00128</v>
      </c>
      <c r="J22" s="122">
        <f>LIST!$I23</f>
        <v>0.00025600000000000004</v>
      </c>
      <c r="K22" s="122">
        <f>LIST!$I24</f>
        <v>5.120000000000001E-05</v>
      </c>
      <c r="L22" s="122">
        <f>LIST!$I25</f>
        <v>1.0240000000000002E-05</v>
      </c>
      <c r="M22" s="289">
        <f>LIST!$I26</f>
        <v>1.26</v>
      </c>
      <c r="N22" s="264" t="s">
        <v>50</v>
      </c>
    </row>
    <row r="23" spans="1:14" s="22" customFormat="1" ht="21.75" customHeight="1" thickBot="1">
      <c r="A23" s="294"/>
      <c r="B23" s="293">
        <v>1</v>
      </c>
      <c r="C23" s="293">
        <v>1</v>
      </c>
      <c r="D23" s="293">
        <v>1</v>
      </c>
      <c r="E23" s="293">
        <v>1</v>
      </c>
      <c r="F23" s="293">
        <v>1</v>
      </c>
      <c r="G23" s="293">
        <v>1</v>
      </c>
      <c r="H23" s="293">
        <v>1</v>
      </c>
      <c r="I23" s="293">
        <v>1</v>
      </c>
      <c r="J23" s="293">
        <v>1</v>
      </c>
      <c r="K23" s="293">
        <v>1</v>
      </c>
      <c r="L23" s="293">
        <v>1</v>
      </c>
      <c r="M23" s="293">
        <v>1</v>
      </c>
      <c r="N23" s="265" t="s">
        <v>180</v>
      </c>
    </row>
    <row r="24" spans="1:14" ht="21.75" customHeight="1">
      <c r="A24" s="3"/>
      <c r="B24" s="223" t="str">
        <f>LIST!$H27</f>
        <v>Ral/E2 Replicate 1</v>
      </c>
      <c r="C24" s="223" t="str">
        <f>LIST!$H27</f>
        <v>Ral/E2 Replicate 1</v>
      </c>
      <c r="D24" s="223" t="str">
        <f>LIST!$H27</f>
        <v>Ral/E2 Replicate 1</v>
      </c>
      <c r="E24" s="223" t="str">
        <f>LIST!$H27</f>
        <v>Ral/E2 Replicate 1</v>
      </c>
      <c r="F24" s="223" t="str">
        <f>LIST!$H27</f>
        <v>Ral/E2 Replicate 1</v>
      </c>
      <c r="G24" s="223" t="str">
        <f>LIST!$H27</f>
        <v>Ral/E2 Replicate 1</v>
      </c>
      <c r="H24" s="223" t="str">
        <f>LIST!$H27</f>
        <v>Ral/E2 Replicate 1</v>
      </c>
      <c r="I24" s="223" t="str">
        <f>LIST!$H27</f>
        <v>Ral/E2 Replicate 1</v>
      </c>
      <c r="J24" s="223" t="str">
        <f>LIST!$H27</f>
        <v>Ral/E2 Replicate 1</v>
      </c>
      <c r="K24" s="257" t="str">
        <f>LIST!$H36</f>
        <v>E2 Control</v>
      </c>
      <c r="L24" s="257" t="str">
        <f>LIST!$H36</f>
        <v>E2 Control</v>
      </c>
      <c r="M24" s="262" t="str">
        <f>LIST!H38</f>
        <v>Tamoxifen/E2 Control</v>
      </c>
      <c r="N24" s="263" t="s">
        <v>179</v>
      </c>
    </row>
    <row r="25" spans="1:14" ht="21.75" customHeight="1" thickBot="1">
      <c r="A25" s="3" t="s">
        <v>61</v>
      </c>
      <c r="B25" s="223">
        <f>LIST!$I27</f>
        <v>0.0125</v>
      </c>
      <c r="C25" s="223">
        <f>LIST!$I28</f>
        <v>0.00625</v>
      </c>
      <c r="D25" s="223">
        <f>LIST!$I29</f>
        <v>0.003125</v>
      </c>
      <c r="E25" s="223">
        <f>LIST!$I30</f>
        <v>0.0015625</v>
      </c>
      <c r="F25" s="223">
        <f>LIST!$I31</f>
        <v>0.00078125</v>
      </c>
      <c r="G25" s="223">
        <f>LIST!$I32</f>
        <v>0.000390625</v>
      </c>
      <c r="H25" s="223">
        <f>LIST!$I33</f>
        <v>0.0001953125</v>
      </c>
      <c r="I25" s="223">
        <f>LIST!$I34</f>
        <v>9.765625E-05</v>
      </c>
      <c r="J25" s="223">
        <f>LIST!$I35</f>
        <v>4.8828125E-05</v>
      </c>
      <c r="K25" s="258">
        <f>LIST!$I36</f>
        <v>0.0025</v>
      </c>
      <c r="L25" s="258">
        <f>LIST!$I37</f>
        <v>0.0025</v>
      </c>
      <c r="M25" s="289">
        <f>LIST!$I38</f>
        <v>1.26</v>
      </c>
      <c r="N25" s="264" t="s">
        <v>50</v>
      </c>
    </row>
    <row r="26" spans="1:14" s="22" customFormat="1" ht="21.75" customHeight="1" thickBot="1">
      <c r="A26" s="34"/>
      <c r="B26" s="295">
        <v>1</v>
      </c>
      <c r="C26" s="295">
        <v>1</v>
      </c>
      <c r="D26" s="295">
        <v>1</v>
      </c>
      <c r="E26" s="295">
        <v>1</v>
      </c>
      <c r="F26" s="295">
        <v>1</v>
      </c>
      <c r="G26" s="295">
        <v>1</v>
      </c>
      <c r="H26" s="295">
        <v>1</v>
      </c>
      <c r="I26" s="295">
        <v>1</v>
      </c>
      <c r="J26" s="295">
        <v>1</v>
      </c>
      <c r="K26" s="295">
        <v>1</v>
      </c>
      <c r="L26" s="295">
        <v>1</v>
      </c>
      <c r="M26" s="295">
        <v>1</v>
      </c>
      <c r="N26" s="265" t="s">
        <v>180</v>
      </c>
    </row>
    <row r="27" spans="1:14" ht="21.75" customHeight="1">
      <c r="A27" s="3"/>
      <c r="B27" s="224" t="str">
        <f>LIST!$H39</f>
        <v>Ral/E2 Replicate 2</v>
      </c>
      <c r="C27" s="224" t="str">
        <f>LIST!$H39</f>
        <v>Ral/E2 Replicate 2</v>
      </c>
      <c r="D27" s="224" t="str">
        <f>LIST!$H39</f>
        <v>Ral/E2 Replicate 2</v>
      </c>
      <c r="E27" s="224" t="str">
        <f>LIST!$H39</f>
        <v>Ral/E2 Replicate 2</v>
      </c>
      <c r="F27" s="224" t="str">
        <f>LIST!$H39</f>
        <v>Ral/E2 Replicate 2</v>
      </c>
      <c r="G27" s="224" t="str">
        <f>LIST!$H39</f>
        <v>Ral/E2 Replicate 2</v>
      </c>
      <c r="H27" s="224" t="str">
        <f>LIST!$H39</f>
        <v>Ral/E2 Replicate 2</v>
      </c>
      <c r="I27" s="224" t="str">
        <f>LIST!$H39</f>
        <v>Ral/E2 Replicate 2</v>
      </c>
      <c r="J27" s="224" t="str">
        <f>LIST!$H39</f>
        <v>Ral/E2 Replicate 2</v>
      </c>
      <c r="K27" s="257" t="str">
        <f>LIST!$H48</f>
        <v>E2 Control</v>
      </c>
      <c r="L27" s="257" t="str">
        <f>LIST!$H48</f>
        <v>E2 Control</v>
      </c>
      <c r="M27" s="262" t="str">
        <f>LIST!H50</f>
        <v>Tamoxifen/E2 Control</v>
      </c>
      <c r="N27" s="263" t="s">
        <v>179</v>
      </c>
    </row>
    <row r="28" spans="1:14" ht="21.75" customHeight="1" thickBot="1">
      <c r="A28" s="3" t="s">
        <v>62</v>
      </c>
      <c r="B28" s="224">
        <f>LIST!$I39</f>
        <v>0.0125</v>
      </c>
      <c r="C28" s="224">
        <f>LIST!$I40</f>
        <v>0.00625</v>
      </c>
      <c r="D28" s="224">
        <f>LIST!$I41</f>
        <v>0.003125</v>
      </c>
      <c r="E28" s="224">
        <f>LIST!$I42</f>
        <v>0.0015625</v>
      </c>
      <c r="F28" s="224">
        <f>LIST!$I43</f>
        <v>0.00078125</v>
      </c>
      <c r="G28" s="224">
        <f>LIST!$I44</f>
        <v>0.000390625</v>
      </c>
      <c r="H28" s="224">
        <f>LIST!$I45</f>
        <v>0.0001953125</v>
      </c>
      <c r="I28" s="224">
        <f>LIST!$I46</f>
        <v>9.765625E-05</v>
      </c>
      <c r="J28" s="224">
        <f>LIST!$I47</f>
        <v>4.8828125E-05</v>
      </c>
      <c r="K28" s="258">
        <f>LIST!$I48</f>
        <v>0.0025</v>
      </c>
      <c r="L28" s="258">
        <f>LIST!$I49</f>
        <v>0.0025</v>
      </c>
      <c r="M28" s="289">
        <f>LIST!$I50</f>
        <v>1.26</v>
      </c>
      <c r="N28" s="264" t="s">
        <v>50</v>
      </c>
    </row>
    <row r="29" spans="1:14" ht="21.75" customHeight="1" thickBot="1">
      <c r="A29" s="3"/>
      <c r="B29" s="296">
        <v>1</v>
      </c>
      <c r="C29" s="296">
        <v>1</v>
      </c>
      <c r="D29" s="296">
        <v>1</v>
      </c>
      <c r="E29" s="296">
        <v>1</v>
      </c>
      <c r="F29" s="296">
        <v>1</v>
      </c>
      <c r="G29" s="296">
        <v>1</v>
      </c>
      <c r="H29" s="296">
        <v>1</v>
      </c>
      <c r="I29" s="296">
        <v>1</v>
      </c>
      <c r="J29" s="296">
        <v>1</v>
      </c>
      <c r="K29" s="296">
        <v>1</v>
      </c>
      <c r="L29" s="296">
        <v>1</v>
      </c>
      <c r="M29" s="296">
        <v>1</v>
      </c>
      <c r="N29" s="265" t="s">
        <v>180</v>
      </c>
    </row>
    <row r="30" spans="1:14" ht="15" customHeight="1" thickBot="1">
      <c r="A30" s="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2"/>
    </row>
    <row r="31" spans="1:14" ht="21" customHeight="1" thickBot="1">
      <c r="A31" s="19"/>
      <c r="C31" s="225" t="s">
        <v>104</v>
      </c>
      <c r="D31" s="581" t="s">
        <v>105</v>
      </c>
      <c r="E31" s="582"/>
      <c r="F31" s="582"/>
      <c r="G31" s="582"/>
      <c r="H31" s="583"/>
      <c r="J31" s="6"/>
      <c r="K31" s="6"/>
      <c r="L31" s="6"/>
      <c r="M31" s="6"/>
      <c r="N31" s="2"/>
    </row>
    <row r="32" spans="1:14" ht="21" customHeight="1">
      <c r="A32" s="16"/>
      <c r="C32" s="226">
        <v>1</v>
      </c>
      <c r="D32" s="584" t="s">
        <v>192</v>
      </c>
      <c r="E32" s="585"/>
      <c r="F32" s="585"/>
      <c r="G32" s="585"/>
      <c r="H32" s="586"/>
      <c r="J32" s="6"/>
      <c r="K32" s="6"/>
      <c r="L32" s="6"/>
      <c r="M32" s="6"/>
      <c r="N32" s="2"/>
    </row>
    <row r="33" spans="1:14" ht="19.5" customHeight="1">
      <c r="A33" s="3"/>
      <c r="C33" s="227">
        <v>2</v>
      </c>
      <c r="D33" s="578" t="s">
        <v>21</v>
      </c>
      <c r="E33" s="579"/>
      <c r="F33" s="579"/>
      <c r="G33" s="579"/>
      <c r="H33" s="580"/>
      <c r="J33" s="6"/>
      <c r="K33" s="6"/>
      <c r="L33" s="6"/>
      <c r="M33" s="6"/>
      <c r="N33" s="2"/>
    </row>
    <row r="34" spans="3:8" ht="21" customHeight="1">
      <c r="C34" s="227">
        <v>3</v>
      </c>
      <c r="D34" s="578" t="s">
        <v>22</v>
      </c>
      <c r="E34" s="579"/>
      <c r="F34" s="579"/>
      <c r="G34" s="579"/>
      <c r="H34" s="580"/>
    </row>
    <row r="35" spans="3:8" ht="21" customHeight="1">
      <c r="C35" s="227">
        <v>4</v>
      </c>
      <c r="D35" s="578" t="s">
        <v>23</v>
      </c>
      <c r="E35" s="579"/>
      <c r="F35" s="579"/>
      <c r="G35" s="579"/>
      <c r="H35" s="580"/>
    </row>
    <row r="39" ht="15" customHeight="1">
      <c r="F39" s="7"/>
    </row>
  </sheetData>
  <sheetProtection/>
  <mergeCells count="5">
    <mergeCell ref="D35:H35"/>
    <mergeCell ref="D31:H31"/>
    <mergeCell ref="D32:H32"/>
    <mergeCell ref="D33:H33"/>
    <mergeCell ref="D34:H34"/>
  </mergeCells>
  <printOptions/>
  <pageMargins left="0.25" right="0.25" top="1" bottom="1" header="0.5" footer="0.5"/>
  <pageSetup fitToHeight="1" fitToWidth="1" horizontalDpi="300" verticalDpi="300" orientation="landscape" scale="55"/>
  <headerFooter alignWithMargins="0">
    <oddHeader>&amp;LBG1Luc Antagonist Comprehensive
Testing Reporting Spreadsheet&amp;R&amp;D</oddHeader>
    <oddFooter>&amp;L&amp;A&amp;C&amp;F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PageLayoutView="0" workbookViewId="0" topLeftCell="A1">
      <selection activeCell="J2" sqref="J2"/>
    </sheetView>
  </sheetViews>
  <sheetFormatPr defaultColWidth="8.8515625" defaultRowHeight="15" customHeight="1"/>
  <cols>
    <col min="1" max="1" width="6.421875" style="4" customWidth="1"/>
    <col min="2" max="12" width="15.7109375" style="5" customWidth="1"/>
    <col min="13" max="13" width="16.28125" style="5" customWidth="1"/>
    <col min="14" max="14" width="22.140625" style="0" customWidth="1"/>
  </cols>
  <sheetData>
    <row r="1" spans="1:14" ht="18" customHeight="1" thickBot="1">
      <c r="A1" s="3"/>
      <c r="B1" s="6"/>
      <c r="C1" s="6"/>
      <c r="D1" s="6"/>
      <c r="E1" s="70" t="s">
        <v>191</v>
      </c>
      <c r="F1" s="71" t="str">
        <f>'Compound Tracking'!E1</f>
        <v>Enter Plate Identification Here</v>
      </c>
      <c r="G1" s="72"/>
      <c r="H1" s="73" t="s">
        <v>162</v>
      </c>
      <c r="I1" s="222">
        <f>'Compound Tracking'!G10</f>
        <v>40909</v>
      </c>
      <c r="J1" s="6"/>
      <c r="K1" s="6"/>
      <c r="L1" s="6"/>
      <c r="M1" s="6"/>
      <c r="N1" s="2"/>
    </row>
    <row r="2" spans="1:14" ht="15" customHeight="1">
      <c r="A2" s="3"/>
      <c r="B2" s="6"/>
      <c r="C2" s="6"/>
      <c r="D2" s="6"/>
      <c r="E2" s="6"/>
      <c r="G2" s="454" t="s">
        <v>51</v>
      </c>
      <c r="H2" s="6"/>
      <c r="I2" s="6"/>
      <c r="J2" s="6"/>
      <c r="K2" s="6"/>
      <c r="L2" s="6"/>
      <c r="M2" s="6"/>
      <c r="N2" s="2"/>
    </row>
    <row r="3" spans="1:14" ht="15" customHeight="1">
      <c r="A3" s="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2"/>
    </row>
    <row r="4" spans="1:14" ht="15" customHeight="1">
      <c r="A4" s="3"/>
      <c r="B4" s="8" t="s">
        <v>95</v>
      </c>
      <c r="C4" s="8" t="s">
        <v>96</v>
      </c>
      <c r="D4" s="8" t="s">
        <v>97</v>
      </c>
      <c r="E4" s="8" t="s">
        <v>98</v>
      </c>
      <c r="F4" s="8" t="s">
        <v>99</v>
      </c>
      <c r="G4" s="8" t="s">
        <v>100</v>
      </c>
      <c r="H4" s="8" t="s">
        <v>101</v>
      </c>
      <c r="I4" s="8" t="s">
        <v>252</v>
      </c>
      <c r="J4" s="8" t="s">
        <v>253</v>
      </c>
      <c r="K4" s="8" t="s">
        <v>254</v>
      </c>
      <c r="L4" s="8" t="s">
        <v>255</v>
      </c>
      <c r="M4" s="8" t="s">
        <v>256</v>
      </c>
      <c r="N4" s="2"/>
    </row>
    <row r="5" spans="1:14" ht="15" customHeight="1" thickBot="1">
      <c r="A5" s="3"/>
      <c r="B5" s="6"/>
      <c r="C5" s="6"/>
      <c r="D5" s="6"/>
      <c r="E5" s="6"/>
      <c r="F5" s="6"/>
      <c r="G5" s="6"/>
      <c r="H5" s="6"/>
      <c r="I5" s="6"/>
      <c r="J5" s="6" t="s">
        <v>133</v>
      </c>
      <c r="K5" s="6"/>
      <c r="L5" s="6"/>
      <c r="M5" s="6"/>
      <c r="N5" s="2"/>
    </row>
    <row r="6" spans="1:14" ht="21.75" customHeight="1">
      <c r="A6" s="3"/>
      <c r="B6" s="220" t="str">
        <f>'Compound Tracking'!C15</f>
        <v>Chemical 1</v>
      </c>
      <c r="C6" s="220" t="str">
        <f>'Compound Tracking'!C15</f>
        <v>Chemical 1</v>
      </c>
      <c r="D6" s="220" t="str">
        <f>'Compound Tracking'!C15</f>
        <v>Chemical 1</v>
      </c>
      <c r="E6" s="220" t="str">
        <f>'Compound Tracking'!C15</f>
        <v>Chemical 1</v>
      </c>
      <c r="F6" s="220" t="str">
        <f>'Compound Tracking'!C15</f>
        <v>Chemical 1</v>
      </c>
      <c r="G6" s="220" t="str">
        <f>'Compound Tracking'!C15</f>
        <v>Chemical 1</v>
      </c>
      <c r="H6" s="220" t="str">
        <f>'Compound Tracking'!C15</f>
        <v>Chemical 1</v>
      </c>
      <c r="I6" s="220" t="str">
        <f>'Compound Tracking'!C15</f>
        <v>Chemical 1</v>
      </c>
      <c r="J6" s="220" t="str">
        <f>'Compound Tracking'!C15</f>
        <v>Chemical 1</v>
      </c>
      <c r="K6" s="220" t="str">
        <f>'Compound Tracking'!C15</f>
        <v>Chemical 1</v>
      </c>
      <c r="L6" s="220" t="str">
        <f>'Compound Tracking'!C15</f>
        <v>Chemical 1</v>
      </c>
      <c r="M6" s="259" t="str">
        <f>LIST!$B14</f>
        <v>DMSO Control</v>
      </c>
      <c r="N6" s="263" t="s">
        <v>179</v>
      </c>
    </row>
    <row r="7" spans="1:14" ht="21.75" customHeight="1" thickBot="1">
      <c r="A7" s="3" t="s">
        <v>55</v>
      </c>
      <c r="B7" s="221">
        <f>LIST!C3</f>
        <v>10</v>
      </c>
      <c r="C7" s="221">
        <f>LIST!C4</f>
        <v>5</v>
      </c>
      <c r="D7" s="221">
        <f>LIST!C5</f>
        <v>2.5</v>
      </c>
      <c r="E7" s="221">
        <f>LIST!C6</f>
        <v>1.25</v>
      </c>
      <c r="F7" s="221">
        <f>LIST!$C7</f>
        <v>0.625</v>
      </c>
      <c r="G7" s="221">
        <f>LIST!$C8</f>
        <v>0.3125</v>
      </c>
      <c r="H7" s="221">
        <f>LIST!$C9</f>
        <v>0.15625</v>
      </c>
      <c r="I7" s="221">
        <f>LIST!$C10</f>
        <v>0.078125</v>
      </c>
      <c r="J7" s="221">
        <f>LIST!$C11</f>
        <v>0.0390625</v>
      </c>
      <c r="K7" s="221">
        <f>LIST!$C12</f>
        <v>0.01953125</v>
      </c>
      <c r="L7" s="221">
        <f>LIST!$C13</f>
        <v>0.009765625</v>
      </c>
      <c r="M7" s="290">
        <v>0</v>
      </c>
      <c r="N7" s="264" t="s">
        <v>50</v>
      </c>
    </row>
    <row r="8" spans="1:14" ht="21.75" customHeight="1" thickBot="1">
      <c r="A8" s="3"/>
      <c r="B8" s="435"/>
      <c r="C8" s="435">
        <v>2</v>
      </c>
      <c r="D8" s="435">
        <v>1</v>
      </c>
      <c r="E8" s="435">
        <v>1</v>
      </c>
      <c r="F8" s="435">
        <v>1</v>
      </c>
      <c r="G8" s="435">
        <v>1</v>
      </c>
      <c r="H8" s="435">
        <v>1</v>
      </c>
      <c r="I8" s="435">
        <v>1</v>
      </c>
      <c r="J8" s="435">
        <v>1</v>
      </c>
      <c r="K8" s="435">
        <v>1</v>
      </c>
      <c r="L8" s="435">
        <v>1</v>
      </c>
      <c r="M8" s="435">
        <v>1</v>
      </c>
      <c r="N8" s="265" t="s">
        <v>52</v>
      </c>
    </row>
    <row r="9" spans="1:14" ht="21.75" customHeight="1">
      <c r="A9" s="3"/>
      <c r="B9" s="220" t="str">
        <f>'Compound Tracking'!C15</f>
        <v>Chemical 1</v>
      </c>
      <c r="C9" s="220" t="str">
        <f>'Compound Tracking'!C15</f>
        <v>Chemical 1</v>
      </c>
      <c r="D9" s="220" t="str">
        <f>'Compound Tracking'!C15</f>
        <v>Chemical 1</v>
      </c>
      <c r="E9" s="220" t="str">
        <f>'Compound Tracking'!C15</f>
        <v>Chemical 1</v>
      </c>
      <c r="F9" s="220" t="str">
        <f>'Compound Tracking'!C15</f>
        <v>Chemical 1</v>
      </c>
      <c r="G9" s="220" t="str">
        <f>'Compound Tracking'!C15</f>
        <v>Chemical 1</v>
      </c>
      <c r="H9" s="220" t="str">
        <f>'Compound Tracking'!C15</f>
        <v>Chemical 1</v>
      </c>
      <c r="I9" s="220" t="str">
        <f>'Compound Tracking'!C15</f>
        <v>Chemical 1</v>
      </c>
      <c r="J9" s="220" t="str">
        <f>'Compound Tracking'!C15</f>
        <v>Chemical 1</v>
      </c>
      <c r="K9" s="220" t="str">
        <f>'Compound Tracking'!C15</f>
        <v>Chemical 1</v>
      </c>
      <c r="L9" s="220" t="str">
        <f>'Compound Tracking'!C15</f>
        <v>Chemical 1</v>
      </c>
      <c r="M9" s="260" t="str">
        <f>LIST!$B26</f>
        <v>DMSO Control</v>
      </c>
      <c r="N9" s="263" t="s">
        <v>179</v>
      </c>
    </row>
    <row r="10" spans="1:14" ht="21.75" customHeight="1" thickBot="1">
      <c r="A10" s="3" t="s">
        <v>56</v>
      </c>
      <c r="B10" s="221">
        <f>LIST!C15</f>
        <v>10</v>
      </c>
      <c r="C10" s="221">
        <f>LIST!$C16</f>
        <v>5</v>
      </c>
      <c r="D10" s="221">
        <f>LIST!$C17</f>
        <v>2.5</v>
      </c>
      <c r="E10" s="221">
        <f>LIST!$C18</f>
        <v>1.25</v>
      </c>
      <c r="F10" s="221">
        <f>LIST!$C19</f>
        <v>0.625</v>
      </c>
      <c r="G10" s="221">
        <f>LIST!$C20</f>
        <v>0.3125</v>
      </c>
      <c r="H10" s="221">
        <f>LIST!$C21</f>
        <v>0.15625</v>
      </c>
      <c r="I10" s="221">
        <f>LIST!$C22</f>
        <v>0.078125</v>
      </c>
      <c r="J10" s="221">
        <f>LIST!$C23</f>
        <v>0.0390625</v>
      </c>
      <c r="K10" s="221">
        <f>LIST!$C24</f>
        <v>0.01953125</v>
      </c>
      <c r="L10" s="221">
        <f>LIST!$C25</f>
        <v>0.009765625</v>
      </c>
      <c r="M10" s="437">
        <v>0.01</v>
      </c>
      <c r="N10" s="264" t="s">
        <v>50</v>
      </c>
    </row>
    <row r="11" spans="1:14" s="22" customFormat="1" ht="21.75" customHeight="1" thickBot="1">
      <c r="A11" s="34"/>
      <c r="B11" s="435"/>
      <c r="C11" s="435">
        <v>2</v>
      </c>
      <c r="D11" s="435">
        <v>1</v>
      </c>
      <c r="E11" s="435">
        <v>1</v>
      </c>
      <c r="F11" s="435">
        <v>1</v>
      </c>
      <c r="G11" s="435">
        <v>1</v>
      </c>
      <c r="H11" s="435">
        <v>1</v>
      </c>
      <c r="I11" s="435">
        <v>1</v>
      </c>
      <c r="J11" s="435">
        <v>1</v>
      </c>
      <c r="K11" s="435">
        <v>1</v>
      </c>
      <c r="L11" s="435">
        <v>1</v>
      </c>
      <c r="M11" s="435">
        <v>1</v>
      </c>
      <c r="N11" s="265" t="s">
        <v>52</v>
      </c>
    </row>
    <row r="12" spans="1:14" ht="21.75" customHeight="1">
      <c r="A12" s="3"/>
      <c r="B12" s="220" t="str">
        <f>'Compound Tracking'!C15</f>
        <v>Chemical 1</v>
      </c>
      <c r="C12" s="220" t="str">
        <f>'Compound Tracking'!C15</f>
        <v>Chemical 1</v>
      </c>
      <c r="D12" s="220" t="str">
        <f>'Compound Tracking'!C15</f>
        <v>Chemical 1</v>
      </c>
      <c r="E12" s="220" t="str">
        <f>'Compound Tracking'!C15</f>
        <v>Chemical 1</v>
      </c>
      <c r="F12" s="220" t="str">
        <f>'Compound Tracking'!C15</f>
        <v>Chemical 1</v>
      </c>
      <c r="G12" s="220" t="str">
        <f>'Compound Tracking'!C15</f>
        <v>Chemical 1</v>
      </c>
      <c r="H12" s="220" t="str">
        <f>'Compound Tracking'!C15</f>
        <v>Chemical 1</v>
      </c>
      <c r="I12" s="220" t="str">
        <f>'Compound Tracking'!C15</f>
        <v>Chemical 1</v>
      </c>
      <c r="J12" s="220" t="str">
        <f>'Compound Tracking'!C15</f>
        <v>Chemical 1</v>
      </c>
      <c r="K12" s="220" t="str">
        <f>'Compound Tracking'!C15</f>
        <v>Chemical 1</v>
      </c>
      <c r="L12" s="220" t="str">
        <f>'Compound Tracking'!C15</f>
        <v>Chemical 1</v>
      </c>
      <c r="M12" s="260" t="str">
        <f>LIST!$B38</f>
        <v>DMSO Control</v>
      </c>
      <c r="N12" s="263" t="s">
        <v>179</v>
      </c>
    </row>
    <row r="13" spans="1:14" ht="21.75" customHeight="1" thickBot="1">
      <c r="A13" s="3" t="s">
        <v>57</v>
      </c>
      <c r="B13" s="221">
        <f>LIST!$C27</f>
        <v>10</v>
      </c>
      <c r="C13" s="221">
        <f>LIST!$C28</f>
        <v>5</v>
      </c>
      <c r="D13" s="221">
        <f>LIST!$C29</f>
        <v>2.5</v>
      </c>
      <c r="E13" s="221">
        <f>LIST!$C30</f>
        <v>1.25</v>
      </c>
      <c r="F13" s="221">
        <f>LIST!$C31</f>
        <v>0.625</v>
      </c>
      <c r="G13" s="221">
        <f>LIST!$C32</f>
        <v>0.3125</v>
      </c>
      <c r="H13" s="221">
        <f>LIST!$C33</f>
        <v>0.15625</v>
      </c>
      <c r="I13" s="221">
        <f>LIST!$C34</f>
        <v>0.078125</v>
      </c>
      <c r="J13" s="221">
        <f>LIST!$C35</f>
        <v>0.0390625</v>
      </c>
      <c r="K13" s="221">
        <f>LIST!$C36</f>
        <v>0.01953125</v>
      </c>
      <c r="L13" s="221">
        <f>LIST!$C37</f>
        <v>0.009765625</v>
      </c>
      <c r="M13" s="437">
        <v>0.01</v>
      </c>
      <c r="N13" s="264" t="s">
        <v>50</v>
      </c>
    </row>
    <row r="14" spans="1:14" s="22" customFormat="1" ht="21.75" customHeight="1" thickBot="1">
      <c r="A14" s="34"/>
      <c r="B14" s="435"/>
      <c r="C14" s="435">
        <v>2</v>
      </c>
      <c r="D14" s="435">
        <v>1</v>
      </c>
      <c r="E14" s="435">
        <v>1</v>
      </c>
      <c r="F14" s="435">
        <v>1</v>
      </c>
      <c r="G14" s="435">
        <v>1</v>
      </c>
      <c r="H14" s="435">
        <v>1</v>
      </c>
      <c r="I14" s="435">
        <v>1</v>
      </c>
      <c r="J14" s="435">
        <v>1</v>
      </c>
      <c r="K14" s="435">
        <v>1</v>
      </c>
      <c r="L14" s="435">
        <v>1</v>
      </c>
      <c r="M14" s="435">
        <v>1</v>
      </c>
      <c r="N14" s="265" t="s">
        <v>52</v>
      </c>
    </row>
    <row r="15" spans="1:14" ht="21.75" customHeight="1">
      <c r="A15" s="3"/>
      <c r="B15" s="121" t="str">
        <f>'Compound Tracking'!C16</f>
        <v>Chemical 2</v>
      </c>
      <c r="C15" s="121" t="str">
        <f>'Compound Tracking'!C16</f>
        <v>Chemical 2</v>
      </c>
      <c r="D15" s="121" t="str">
        <f>'Compound Tracking'!C16</f>
        <v>Chemical 2</v>
      </c>
      <c r="E15" s="121" t="str">
        <f>'Compound Tracking'!C16</f>
        <v>Chemical 2</v>
      </c>
      <c r="F15" s="121" t="str">
        <f>'Compound Tracking'!C16</f>
        <v>Chemical 2</v>
      </c>
      <c r="G15" s="121" t="str">
        <f>'Compound Tracking'!C16</f>
        <v>Chemical 2</v>
      </c>
      <c r="H15" s="121" t="str">
        <f>'Compound Tracking'!C16</f>
        <v>Chemical 2</v>
      </c>
      <c r="I15" s="121" t="str">
        <f>'Compound Tracking'!C16</f>
        <v>Chemical 2</v>
      </c>
      <c r="J15" s="121" t="str">
        <f>'Compound Tracking'!C16</f>
        <v>Chemical 2</v>
      </c>
      <c r="K15" s="121" t="str">
        <f>'Compound Tracking'!C16</f>
        <v>Chemical 2</v>
      </c>
      <c r="L15" s="121" t="str">
        <f>'Compound Tracking'!C16</f>
        <v>Chemical 2</v>
      </c>
      <c r="M15" s="260" t="str">
        <f>LIST!$B50</f>
        <v>DMSO Control</v>
      </c>
      <c r="N15" s="263" t="s">
        <v>179</v>
      </c>
    </row>
    <row r="16" spans="1:14" ht="21.75" customHeight="1" thickBot="1">
      <c r="A16" s="3" t="s">
        <v>58</v>
      </c>
      <c r="B16" s="122">
        <f>LIST!$C39</f>
        <v>100</v>
      </c>
      <c r="C16" s="122">
        <f>LIST!$C40</f>
        <v>20</v>
      </c>
      <c r="D16" s="122">
        <f>LIST!$C41</f>
        <v>4</v>
      </c>
      <c r="E16" s="122">
        <f>LIST!$C42</f>
        <v>0.8</v>
      </c>
      <c r="F16" s="122">
        <f>LIST!$C43</f>
        <v>0.16</v>
      </c>
      <c r="G16" s="122">
        <f>LIST!$C44</f>
        <v>0.032</v>
      </c>
      <c r="H16" s="122">
        <f>LIST!$C45</f>
        <v>0.0064</v>
      </c>
      <c r="I16" s="122">
        <f>LIST!$C46</f>
        <v>0.00128</v>
      </c>
      <c r="J16" s="122">
        <f>LIST!$C47</f>
        <v>0.00025600000000000004</v>
      </c>
      <c r="K16" s="122">
        <f>LIST!$C48</f>
        <v>5.120000000000001E-05</v>
      </c>
      <c r="L16" s="122">
        <f>LIST!$C49</f>
        <v>1.0240000000000002E-05</v>
      </c>
      <c r="M16" s="437">
        <v>0.01</v>
      </c>
      <c r="N16" s="264" t="s">
        <v>50</v>
      </c>
    </row>
    <row r="17" spans="1:14" s="22" customFormat="1" ht="21.75" customHeight="1" thickBot="1">
      <c r="A17" s="34"/>
      <c r="B17" s="436">
        <v>3</v>
      </c>
      <c r="C17" s="436">
        <v>2</v>
      </c>
      <c r="D17" s="436">
        <v>1</v>
      </c>
      <c r="E17" s="436">
        <v>1</v>
      </c>
      <c r="F17" s="436">
        <v>1</v>
      </c>
      <c r="G17" s="436">
        <v>1</v>
      </c>
      <c r="H17" s="436">
        <v>1</v>
      </c>
      <c r="I17" s="436">
        <v>1</v>
      </c>
      <c r="J17" s="436">
        <v>1</v>
      </c>
      <c r="K17" s="436">
        <v>1</v>
      </c>
      <c r="L17" s="436">
        <v>1</v>
      </c>
      <c r="M17" s="436">
        <v>1</v>
      </c>
      <c r="N17" s="265" t="s">
        <v>52</v>
      </c>
    </row>
    <row r="18" spans="1:14" ht="21.75" customHeight="1">
      <c r="A18" s="3"/>
      <c r="B18" s="121" t="str">
        <f>'Compound Tracking'!C16</f>
        <v>Chemical 2</v>
      </c>
      <c r="C18" s="121" t="str">
        <f>'Compound Tracking'!C16</f>
        <v>Chemical 2</v>
      </c>
      <c r="D18" s="121" t="str">
        <f>'Compound Tracking'!C16</f>
        <v>Chemical 2</v>
      </c>
      <c r="E18" s="121" t="str">
        <f>'Compound Tracking'!C16</f>
        <v>Chemical 2</v>
      </c>
      <c r="F18" s="121" t="str">
        <f>'Compound Tracking'!C16</f>
        <v>Chemical 2</v>
      </c>
      <c r="G18" s="121" t="str">
        <f>'Compound Tracking'!C16</f>
        <v>Chemical 2</v>
      </c>
      <c r="H18" s="121" t="str">
        <f>'Compound Tracking'!C16</f>
        <v>Chemical 2</v>
      </c>
      <c r="I18" s="121" t="str">
        <f>'Compound Tracking'!C16</f>
        <v>Chemical 2</v>
      </c>
      <c r="J18" s="121" t="str">
        <f>'Compound Tracking'!C16</f>
        <v>Chemical 2</v>
      </c>
      <c r="K18" s="121" t="str">
        <f>'Compound Tracking'!C16</f>
        <v>Chemical 2</v>
      </c>
      <c r="L18" s="121" t="str">
        <f>'Compound Tracking'!C16</f>
        <v>Chemical 2</v>
      </c>
      <c r="M18" s="261" t="str">
        <f>LIST!H14</f>
        <v>Tamoxifen/E2 Control</v>
      </c>
      <c r="N18" s="263" t="s">
        <v>179</v>
      </c>
    </row>
    <row r="19" spans="1:14" ht="21.75" customHeight="1" thickBot="1">
      <c r="A19" s="3" t="s">
        <v>59</v>
      </c>
      <c r="B19" s="122">
        <f>LIST!$I3</f>
        <v>100</v>
      </c>
      <c r="C19" s="122">
        <f>LIST!$I4</f>
        <v>20</v>
      </c>
      <c r="D19" s="122">
        <f>LIST!$I5</f>
        <v>4</v>
      </c>
      <c r="E19" s="122">
        <f>LIST!$I6</f>
        <v>0.8</v>
      </c>
      <c r="F19" s="122">
        <f>LIST!$I7</f>
        <v>0.16</v>
      </c>
      <c r="G19" s="122">
        <f>LIST!$I8</f>
        <v>0.032</v>
      </c>
      <c r="H19" s="122">
        <f>LIST!$I9</f>
        <v>0.0064</v>
      </c>
      <c r="I19" s="122">
        <f>LIST!$I10</f>
        <v>0.00128</v>
      </c>
      <c r="J19" s="122">
        <f>LIST!$I11</f>
        <v>0.00025600000000000004</v>
      </c>
      <c r="K19" s="122">
        <f>LIST!$I12</f>
        <v>5.120000000000001E-05</v>
      </c>
      <c r="L19" s="122">
        <f>LIST!$I13</f>
        <v>1.0240000000000002E-05</v>
      </c>
      <c r="M19" s="289">
        <f>LIST!$I14</f>
        <v>1.26</v>
      </c>
      <c r="N19" s="264" t="s">
        <v>50</v>
      </c>
    </row>
    <row r="20" spans="1:14" s="22" customFormat="1" ht="21.75" customHeight="1" thickBot="1">
      <c r="A20" s="34"/>
      <c r="B20" s="436">
        <v>3</v>
      </c>
      <c r="C20" s="436">
        <v>2</v>
      </c>
      <c r="D20" s="436">
        <v>1</v>
      </c>
      <c r="E20" s="436">
        <v>1</v>
      </c>
      <c r="F20" s="436">
        <v>1</v>
      </c>
      <c r="G20" s="436">
        <v>1</v>
      </c>
      <c r="H20" s="436">
        <v>1</v>
      </c>
      <c r="I20" s="436">
        <v>1</v>
      </c>
      <c r="J20" s="436">
        <v>1</v>
      </c>
      <c r="K20" s="436">
        <v>1</v>
      </c>
      <c r="L20" s="436">
        <v>1</v>
      </c>
      <c r="M20" s="436">
        <v>1</v>
      </c>
      <c r="N20" s="265" t="s">
        <v>52</v>
      </c>
    </row>
    <row r="21" spans="1:14" ht="21.75" customHeight="1">
      <c r="A21" s="3"/>
      <c r="B21" s="121" t="str">
        <f>'Compound Tracking'!C16</f>
        <v>Chemical 2</v>
      </c>
      <c r="C21" s="121" t="str">
        <f>'Compound Tracking'!C16</f>
        <v>Chemical 2</v>
      </c>
      <c r="D21" s="121" t="str">
        <f>'Compound Tracking'!C16</f>
        <v>Chemical 2</v>
      </c>
      <c r="E21" s="121" t="str">
        <f>'Compound Tracking'!C16</f>
        <v>Chemical 2</v>
      </c>
      <c r="F21" s="121" t="str">
        <f>'Compound Tracking'!C16</f>
        <v>Chemical 2</v>
      </c>
      <c r="G21" s="121" t="str">
        <f>'Compound Tracking'!C16</f>
        <v>Chemical 2</v>
      </c>
      <c r="H21" s="121" t="str">
        <f>'Compound Tracking'!C16</f>
        <v>Chemical 2</v>
      </c>
      <c r="I21" s="121" t="str">
        <f>'Compound Tracking'!C16</f>
        <v>Chemical 2</v>
      </c>
      <c r="J21" s="121" t="str">
        <f>'Compound Tracking'!C16</f>
        <v>Chemical 2</v>
      </c>
      <c r="K21" s="121" t="str">
        <f>'Compound Tracking'!C16</f>
        <v>Chemical 2</v>
      </c>
      <c r="L21" s="121" t="str">
        <f>'Compound Tracking'!C16</f>
        <v>Chemical 2</v>
      </c>
      <c r="M21" s="262" t="str">
        <f>LIST!H26</f>
        <v>Tamoxifen/E2 Control</v>
      </c>
      <c r="N21" s="263" t="s">
        <v>179</v>
      </c>
    </row>
    <row r="22" spans="1:14" ht="21.75" customHeight="1" thickBot="1">
      <c r="A22" s="3" t="s">
        <v>60</v>
      </c>
      <c r="B22" s="122">
        <f>LIST!$I15</f>
        <v>100</v>
      </c>
      <c r="C22" s="122">
        <f>LIST!$I16</f>
        <v>20</v>
      </c>
      <c r="D22" s="122">
        <f>LIST!$I17</f>
        <v>4</v>
      </c>
      <c r="E22" s="122">
        <f>LIST!$I18</f>
        <v>0.8</v>
      </c>
      <c r="F22" s="122">
        <f>LIST!$I19</f>
        <v>0.16</v>
      </c>
      <c r="G22" s="122">
        <f>LIST!$I20</f>
        <v>0.032</v>
      </c>
      <c r="H22" s="122">
        <f>LIST!$I21</f>
        <v>0.0064</v>
      </c>
      <c r="I22" s="122">
        <f>LIST!$I22</f>
        <v>0.00128</v>
      </c>
      <c r="J22" s="122">
        <f>LIST!$I23</f>
        <v>0.00025600000000000004</v>
      </c>
      <c r="K22" s="122">
        <f>LIST!$I24</f>
        <v>5.120000000000001E-05</v>
      </c>
      <c r="L22" s="122">
        <f>LIST!$I25</f>
        <v>1.0240000000000002E-05</v>
      </c>
      <c r="M22" s="289">
        <f>LIST!$I26</f>
        <v>1.26</v>
      </c>
      <c r="N22" s="264" t="s">
        <v>50</v>
      </c>
    </row>
    <row r="23" spans="1:14" s="22" customFormat="1" ht="21.75" customHeight="1" thickBot="1">
      <c r="A23" s="34"/>
      <c r="B23" s="436">
        <v>3</v>
      </c>
      <c r="C23" s="436">
        <v>2</v>
      </c>
      <c r="D23" s="436">
        <v>1</v>
      </c>
      <c r="E23" s="436">
        <v>1</v>
      </c>
      <c r="F23" s="436">
        <v>1</v>
      </c>
      <c r="G23" s="436">
        <v>1</v>
      </c>
      <c r="H23" s="436">
        <v>1</v>
      </c>
      <c r="I23" s="436">
        <v>1</v>
      </c>
      <c r="J23" s="436">
        <v>1</v>
      </c>
      <c r="K23" s="436">
        <v>1</v>
      </c>
      <c r="L23" s="436">
        <v>1</v>
      </c>
      <c r="M23" s="436">
        <v>1</v>
      </c>
      <c r="N23" s="265" t="s">
        <v>52</v>
      </c>
    </row>
    <row r="24" spans="1:14" ht="21.75" customHeight="1">
      <c r="A24" s="3"/>
      <c r="B24" s="223" t="str">
        <f>LIST!$H27</f>
        <v>Ral/E2 Replicate 1</v>
      </c>
      <c r="C24" s="223" t="str">
        <f>LIST!$H27</f>
        <v>Ral/E2 Replicate 1</v>
      </c>
      <c r="D24" s="223" t="str">
        <f>LIST!$H27</f>
        <v>Ral/E2 Replicate 1</v>
      </c>
      <c r="E24" s="223" t="str">
        <f>LIST!$H27</f>
        <v>Ral/E2 Replicate 1</v>
      </c>
      <c r="F24" s="223" t="str">
        <f>LIST!$H27</f>
        <v>Ral/E2 Replicate 1</v>
      </c>
      <c r="G24" s="223" t="str">
        <f>LIST!$H27</f>
        <v>Ral/E2 Replicate 1</v>
      </c>
      <c r="H24" s="223" t="str">
        <f>LIST!$H27</f>
        <v>Ral/E2 Replicate 1</v>
      </c>
      <c r="I24" s="223" t="str">
        <f>LIST!$H27</f>
        <v>Ral/E2 Replicate 1</v>
      </c>
      <c r="J24" s="223" t="str">
        <f>LIST!$H27</f>
        <v>Ral/E2 Replicate 1</v>
      </c>
      <c r="K24" s="257" t="str">
        <f>LIST!$H36</f>
        <v>E2 Control</v>
      </c>
      <c r="L24" s="257" t="str">
        <f>LIST!$H36</f>
        <v>E2 Control</v>
      </c>
      <c r="M24" s="262" t="str">
        <f>LIST!H38</f>
        <v>Tamoxifen/E2 Control</v>
      </c>
      <c r="N24" s="263" t="s">
        <v>179</v>
      </c>
    </row>
    <row r="25" spans="1:14" ht="21.75" customHeight="1" thickBot="1">
      <c r="A25" s="3" t="s">
        <v>61</v>
      </c>
      <c r="B25" s="223">
        <f>LIST!$I27</f>
        <v>0.0125</v>
      </c>
      <c r="C25" s="223">
        <f>LIST!$I28</f>
        <v>0.00625</v>
      </c>
      <c r="D25" s="223">
        <f>LIST!$I29</f>
        <v>0.003125</v>
      </c>
      <c r="E25" s="223">
        <f>LIST!$I30</f>
        <v>0.0015625</v>
      </c>
      <c r="F25" s="223">
        <f>LIST!$I31</f>
        <v>0.00078125</v>
      </c>
      <c r="G25" s="223">
        <f>LIST!$I32</f>
        <v>0.000390625</v>
      </c>
      <c r="H25" s="223">
        <f>LIST!$I33</f>
        <v>0.0001953125</v>
      </c>
      <c r="I25" s="223">
        <f>LIST!$I34</f>
        <v>9.765625E-05</v>
      </c>
      <c r="J25" s="223">
        <f>LIST!$I35</f>
        <v>4.8828125E-05</v>
      </c>
      <c r="K25" s="258">
        <f>LIST!$I36</f>
        <v>0.0025</v>
      </c>
      <c r="L25" s="258">
        <f>LIST!$I37</f>
        <v>0.0025</v>
      </c>
      <c r="M25" s="289">
        <f>LIST!$I38</f>
        <v>1.26</v>
      </c>
      <c r="N25" s="264" t="s">
        <v>50</v>
      </c>
    </row>
    <row r="26" spans="1:14" s="22" customFormat="1" ht="21.75" customHeight="1" thickBot="1">
      <c r="A26" s="34"/>
      <c r="B26" s="438">
        <v>1</v>
      </c>
      <c r="C26" s="438">
        <v>1</v>
      </c>
      <c r="D26" s="438">
        <v>1</v>
      </c>
      <c r="E26" s="438">
        <v>1</v>
      </c>
      <c r="F26" s="438">
        <v>1</v>
      </c>
      <c r="G26" s="438">
        <v>1</v>
      </c>
      <c r="H26" s="438">
        <v>1</v>
      </c>
      <c r="I26" s="438">
        <v>1</v>
      </c>
      <c r="J26" s="438">
        <v>1</v>
      </c>
      <c r="K26" s="438">
        <v>1</v>
      </c>
      <c r="L26" s="438">
        <v>1</v>
      </c>
      <c r="M26" s="438">
        <v>1</v>
      </c>
      <c r="N26" s="265" t="s">
        <v>52</v>
      </c>
    </row>
    <row r="27" spans="1:14" ht="21.75" customHeight="1">
      <c r="A27" s="3"/>
      <c r="B27" s="224" t="str">
        <f>LIST!$H39</f>
        <v>Ral/E2 Replicate 2</v>
      </c>
      <c r="C27" s="224" t="str">
        <f>LIST!$H39</f>
        <v>Ral/E2 Replicate 2</v>
      </c>
      <c r="D27" s="224" t="str">
        <f>LIST!$H39</f>
        <v>Ral/E2 Replicate 2</v>
      </c>
      <c r="E27" s="224" t="str">
        <f>LIST!$H39</f>
        <v>Ral/E2 Replicate 2</v>
      </c>
      <c r="F27" s="224" t="str">
        <f>LIST!$H39</f>
        <v>Ral/E2 Replicate 2</v>
      </c>
      <c r="G27" s="224" t="str">
        <f>LIST!$H39</f>
        <v>Ral/E2 Replicate 2</v>
      </c>
      <c r="H27" s="224" t="str">
        <f>LIST!$H39</f>
        <v>Ral/E2 Replicate 2</v>
      </c>
      <c r="I27" s="224" t="str">
        <f>LIST!$H39</f>
        <v>Ral/E2 Replicate 2</v>
      </c>
      <c r="J27" s="224" t="str">
        <f>LIST!$H39</f>
        <v>Ral/E2 Replicate 2</v>
      </c>
      <c r="K27" s="257" t="str">
        <f>LIST!$H48</f>
        <v>E2 Control</v>
      </c>
      <c r="L27" s="257" t="str">
        <f>LIST!$H48</f>
        <v>E2 Control</v>
      </c>
      <c r="M27" s="262" t="str">
        <f>LIST!H50</f>
        <v>Tamoxifen/E2 Control</v>
      </c>
      <c r="N27" s="263" t="s">
        <v>179</v>
      </c>
    </row>
    <row r="28" spans="1:14" ht="21.75" customHeight="1" thickBot="1">
      <c r="A28" s="3" t="s">
        <v>62</v>
      </c>
      <c r="B28" s="224">
        <f>LIST!$I39</f>
        <v>0.0125</v>
      </c>
      <c r="C28" s="224">
        <f>LIST!$I40</f>
        <v>0.00625</v>
      </c>
      <c r="D28" s="224">
        <f>LIST!$I41</f>
        <v>0.003125</v>
      </c>
      <c r="E28" s="224">
        <f>LIST!$I42</f>
        <v>0.0015625</v>
      </c>
      <c r="F28" s="224">
        <f>LIST!$I43</f>
        <v>0.00078125</v>
      </c>
      <c r="G28" s="224">
        <f>LIST!$I44</f>
        <v>0.000390625</v>
      </c>
      <c r="H28" s="224">
        <f>LIST!$I45</f>
        <v>0.0001953125</v>
      </c>
      <c r="I28" s="224">
        <f>LIST!$I46</f>
        <v>9.765625E-05</v>
      </c>
      <c r="J28" s="224">
        <f>LIST!$I47</f>
        <v>4.8828125E-05</v>
      </c>
      <c r="K28" s="258">
        <f>LIST!$I48</f>
        <v>0.0025</v>
      </c>
      <c r="L28" s="258">
        <f>LIST!$I49</f>
        <v>0.0025</v>
      </c>
      <c r="M28" s="289">
        <f>LIST!$I50</f>
        <v>1.26</v>
      </c>
      <c r="N28" s="264" t="s">
        <v>50</v>
      </c>
    </row>
    <row r="29" spans="1:14" ht="21.75" customHeight="1" thickBot="1">
      <c r="A29" s="3"/>
      <c r="B29" s="439">
        <v>1</v>
      </c>
      <c r="C29" s="439">
        <v>1</v>
      </c>
      <c r="D29" s="439">
        <v>1</v>
      </c>
      <c r="E29" s="439">
        <v>1</v>
      </c>
      <c r="F29" s="439">
        <v>1</v>
      </c>
      <c r="G29" s="439">
        <v>1</v>
      </c>
      <c r="H29" s="439">
        <v>1</v>
      </c>
      <c r="I29" s="439">
        <v>1</v>
      </c>
      <c r="J29" s="439">
        <v>1</v>
      </c>
      <c r="K29" s="439">
        <v>1</v>
      </c>
      <c r="L29" s="439">
        <v>1</v>
      </c>
      <c r="M29" s="439">
        <v>1</v>
      </c>
      <c r="N29" s="265" t="s">
        <v>52</v>
      </c>
    </row>
    <row r="30" spans="1:14" ht="15" customHeight="1">
      <c r="A30" s="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2"/>
    </row>
    <row r="31" spans="1:14" ht="15" customHeight="1">
      <c r="A31" s="19"/>
      <c r="B31" s="12"/>
      <c r="C31" s="12"/>
      <c r="D31" s="6"/>
      <c r="E31" s="6"/>
      <c r="F31" s="6"/>
      <c r="G31" s="6"/>
      <c r="H31" s="6"/>
      <c r="I31" s="6"/>
      <c r="J31" s="6"/>
      <c r="K31" s="6"/>
      <c r="L31" s="6"/>
      <c r="M31" s="6"/>
      <c r="N31" s="2"/>
    </row>
    <row r="32" spans="1:14" ht="15" customHeight="1" thickBot="1">
      <c r="A32" s="16"/>
      <c r="J32" s="6"/>
      <c r="K32" s="6"/>
      <c r="L32" s="6"/>
      <c r="M32" s="6"/>
      <c r="N32" s="2"/>
    </row>
    <row r="33" spans="1:14" ht="21.75" customHeight="1" thickBot="1">
      <c r="A33" s="3"/>
      <c r="C33" s="225" t="s">
        <v>104</v>
      </c>
      <c r="D33" s="581" t="s">
        <v>105</v>
      </c>
      <c r="E33" s="582"/>
      <c r="F33" s="582"/>
      <c r="G33" s="582"/>
      <c r="H33" s="583"/>
      <c r="J33" s="6"/>
      <c r="K33" s="6"/>
      <c r="L33" s="6"/>
      <c r="M33" s="6"/>
      <c r="N33" s="2"/>
    </row>
    <row r="34" spans="3:8" ht="21" customHeight="1">
      <c r="C34" s="226">
        <v>1</v>
      </c>
      <c r="D34" s="584" t="s">
        <v>106</v>
      </c>
      <c r="E34" s="585"/>
      <c r="F34" s="585"/>
      <c r="G34" s="585"/>
      <c r="H34" s="586"/>
    </row>
    <row r="35" spans="3:8" ht="18.75" customHeight="1">
      <c r="C35" s="227">
        <v>2</v>
      </c>
      <c r="D35" s="578" t="s">
        <v>107</v>
      </c>
      <c r="E35" s="579"/>
      <c r="F35" s="579"/>
      <c r="G35" s="579"/>
      <c r="H35" s="580"/>
    </row>
    <row r="36" spans="3:8" ht="20.25" customHeight="1">
      <c r="C36" s="227">
        <v>3</v>
      </c>
      <c r="D36" s="578" t="s">
        <v>108</v>
      </c>
      <c r="E36" s="579"/>
      <c r="F36" s="579"/>
      <c r="G36" s="579"/>
      <c r="H36" s="580"/>
    </row>
    <row r="37" spans="3:8" ht="19.5" customHeight="1">
      <c r="C37" s="227">
        <v>4</v>
      </c>
      <c r="D37" s="578" t="s">
        <v>113</v>
      </c>
      <c r="E37" s="579"/>
      <c r="F37" s="579"/>
      <c r="G37" s="579"/>
      <c r="H37" s="580"/>
    </row>
    <row r="38" spans="3:8" ht="21" customHeight="1">
      <c r="C38" s="227" t="s">
        <v>181</v>
      </c>
      <c r="D38" s="578" t="s">
        <v>182</v>
      </c>
      <c r="E38" s="579"/>
      <c r="F38" s="579"/>
      <c r="G38" s="579"/>
      <c r="H38" s="580"/>
    </row>
  </sheetData>
  <sheetProtection/>
  <mergeCells count="6">
    <mergeCell ref="D37:H37"/>
    <mergeCell ref="D38:H38"/>
    <mergeCell ref="D33:H33"/>
    <mergeCell ref="D34:H34"/>
    <mergeCell ref="D35:H35"/>
    <mergeCell ref="D36:H36"/>
  </mergeCells>
  <printOptions/>
  <pageMargins left="0.25" right="0.25" top="1" bottom="1" header="0.5" footer="0.5"/>
  <pageSetup fitToHeight="1" fitToWidth="1" horizontalDpi="300" verticalDpi="300" orientation="landscape" scale="56"/>
  <headerFooter alignWithMargins="0">
    <oddHeader>&amp;LBG1Luc Antagonist Comprehensive
Testing Reporting Spreadsheet&amp;R&amp;D</oddHeader>
    <oddFooter>&amp;L&amp;A&amp;C&amp;F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BG1Luc Antagonist Comprehensive Testing Reporting Spreadsheet</dc:title>
  <dc:subject>Data reporting template for the BG1Luc ER TA antagonist assay - comprehensive testing</dc:subject>
  <dc:creator>NICEATM/NIEHS/NIH/HHS</dc:creator>
  <cp:keywords>endocrine disruptor, estrogen receptor, in vitro assay, antagonist protocol</cp:keywords>
  <dc:description/>
  <cp:lastModifiedBy>Catherine Sprankle</cp:lastModifiedBy>
  <cp:lastPrinted>2007-11-30T19:29:29Z</cp:lastPrinted>
  <dcterms:created xsi:type="dcterms:W3CDTF">1998-05-01T03:48:48Z</dcterms:created>
  <dcterms:modified xsi:type="dcterms:W3CDTF">2011-12-09T20:17:19Z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