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33160" windowHeight="22500" activeTab="6"/>
  </bookViews>
  <sheets>
    <sheet name="Compound Tracking" sheetId="1" r:id="rId1"/>
    <sheet name="RAW DATA" sheetId="2" r:id="rId2"/>
    <sheet name="LIST" sheetId="3" r:id="rId3"/>
    <sheet name="ER Agonist REPORT" sheetId="4" r:id="rId4"/>
    <sheet name="TEMPLATE" sheetId="5" r:id="rId5"/>
    <sheet name="Compound Mixing Observations" sheetId="6" r:id="rId6"/>
    <sheet name="Visual Inspection for Viability" sheetId="7" r:id="rId7"/>
  </sheets>
  <definedNames/>
  <calcPr fullCalcOnLoad="1"/>
</workbook>
</file>

<file path=xl/comments3.xml><?xml version="1.0" encoding="utf-8"?>
<comments xmlns="http://schemas.openxmlformats.org/spreadsheetml/2006/main">
  <authors>
    <author>Site License</author>
  </authors>
  <commentList>
    <comment ref="C3" authorId="0">
      <text>
        <r>
          <rPr>
            <b/>
            <sz val="9"/>
            <rFont val="Arial"/>
            <family val="0"/>
          </rPr>
          <t>Site License:</t>
        </r>
        <r>
          <rPr>
            <sz val="9"/>
            <rFont val="Arial"/>
            <family val="0"/>
          </rPr>
          <t xml:space="preserve">
Insert concentrations in µg/mL in this column</t>
        </r>
      </text>
    </comment>
    <comment ref="C19" authorId="0">
      <text>
        <r>
          <rPr>
            <b/>
            <sz val="9"/>
            <rFont val="Arial"/>
            <family val="0"/>
          </rPr>
          <t>Site License:</t>
        </r>
        <r>
          <rPr>
            <sz val="9"/>
            <rFont val="Arial"/>
            <family val="0"/>
          </rPr>
          <t xml:space="preserve">
Insert concentrations in µg/mL in this column</t>
        </r>
      </text>
    </comment>
    <comment ref="C27" authorId="0">
      <text>
        <r>
          <rPr>
            <b/>
            <sz val="9"/>
            <rFont val="Arial"/>
            <family val="0"/>
          </rPr>
          <t>Site License:</t>
        </r>
        <r>
          <rPr>
            <sz val="9"/>
            <rFont val="Arial"/>
            <family val="0"/>
          </rPr>
          <t xml:space="preserve">
Insert concentrations in µg/mL in this column</t>
        </r>
      </text>
    </comment>
    <comment ref="C35" authorId="0">
      <text>
        <r>
          <rPr>
            <b/>
            <sz val="9"/>
            <rFont val="Arial"/>
            <family val="0"/>
          </rPr>
          <t>Site License:</t>
        </r>
        <r>
          <rPr>
            <sz val="9"/>
            <rFont val="Arial"/>
            <family val="0"/>
          </rPr>
          <t xml:space="preserve">
Insert concentrations in µg/mL in this column</t>
        </r>
      </text>
    </comment>
  </commentList>
</comments>
</file>

<file path=xl/sharedStrings.xml><?xml version="1.0" encoding="utf-8"?>
<sst xmlns="http://schemas.openxmlformats.org/spreadsheetml/2006/main" count="582" uniqueCount="254">
  <si>
    <t>Moderate Level of Cell Toxicity</t>
  </si>
  <si>
    <t>Plate Pass/Fail Table</t>
  </si>
  <si>
    <t>Testing Results Table</t>
  </si>
  <si>
    <t>DMSO Mean +3x St. Dev</t>
  </si>
  <si>
    <t>Mean Adj E2 RLU</t>
  </si>
  <si>
    <t>SD</t>
  </si>
  <si>
    <t>High level of Cell Toxicity</t>
  </si>
  <si>
    <t>Viability Score</t>
  </si>
  <si>
    <t>Unable to View Cells Due to Precipitate</t>
  </si>
  <si>
    <t>Date</t>
  </si>
  <si>
    <t>Color Key</t>
  </si>
  <si>
    <t>Red</t>
  </si>
  <si>
    <t>Pink</t>
  </si>
  <si>
    <t>Blue</t>
  </si>
  <si>
    <t>Black</t>
  </si>
  <si>
    <t>E2a</t>
  </si>
  <si>
    <t>E2b</t>
  </si>
  <si>
    <t>Estradiol Curve A (E2a)</t>
  </si>
  <si>
    <t>Estradiol Curve B (E2b)</t>
  </si>
  <si>
    <t>Start Injection 2 [s]</t>
  </si>
  <si>
    <t>Test Type</t>
  </si>
  <si>
    <t>Well Mode</t>
  </si>
  <si>
    <t>Reading Direction</t>
  </si>
  <si>
    <t>vertical</t>
  </si>
  <si>
    <t>Calculation Range</t>
  </si>
  <si>
    <t>Start</t>
  </si>
  <si>
    <t>Stop</t>
  </si>
  <si>
    <t>PACKARD OPTIPLATE 96</t>
  </si>
  <si>
    <t>Table 1</t>
  </si>
  <si>
    <t>Table 2</t>
  </si>
  <si>
    <t>blank</t>
  </si>
  <si>
    <t>Cell line ID:</t>
  </si>
  <si>
    <t>Test Substance Code / Sample ID</t>
  </si>
  <si>
    <t>20 hour exposure</t>
  </si>
  <si>
    <t>B2</t>
  </si>
  <si>
    <t>C2</t>
  </si>
  <si>
    <t>D2</t>
  </si>
  <si>
    <t>E2</t>
  </si>
  <si>
    <t>F2</t>
  </si>
  <si>
    <t>G2</t>
  </si>
  <si>
    <t>B4</t>
  </si>
  <si>
    <t>C4</t>
  </si>
  <si>
    <t>D4</t>
  </si>
  <si>
    <t>E4</t>
  </si>
  <si>
    <t>F4</t>
  </si>
  <si>
    <t>G4</t>
  </si>
  <si>
    <t>B6</t>
  </si>
  <si>
    <t>C6</t>
  </si>
  <si>
    <t>D6</t>
  </si>
  <si>
    <t>E6</t>
  </si>
  <si>
    <t>F6</t>
  </si>
  <si>
    <t>G6</t>
  </si>
  <si>
    <t>B8</t>
  </si>
  <si>
    <t>C8</t>
  </si>
  <si>
    <t>D8</t>
  </si>
  <si>
    <t>D12</t>
  </si>
  <si>
    <t>E12</t>
  </si>
  <si>
    <t>F12</t>
  </si>
  <si>
    <t>G12</t>
  </si>
  <si>
    <t>β-estradiol b</t>
  </si>
  <si>
    <t>SD Adj RLU</t>
  </si>
  <si>
    <t>Concentration</t>
  </si>
  <si>
    <t>A</t>
  </si>
  <si>
    <t>B</t>
  </si>
  <si>
    <t>C</t>
  </si>
  <si>
    <t>D</t>
  </si>
  <si>
    <t>E</t>
  </si>
  <si>
    <t>F</t>
  </si>
  <si>
    <t>G</t>
  </si>
  <si>
    <t>H</t>
  </si>
  <si>
    <t>Comments</t>
  </si>
  <si>
    <t>Cell name</t>
  </si>
  <si>
    <t>B3</t>
  </si>
  <si>
    <t>C3</t>
  </si>
  <si>
    <t>D3</t>
  </si>
  <si>
    <t>E3</t>
  </si>
  <si>
    <t>F3</t>
  </si>
  <si>
    <t>G3</t>
  </si>
  <si>
    <t>B5</t>
  </si>
  <si>
    <t>Chemical 1</t>
  </si>
  <si>
    <t>Chemical 2</t>
  </si>
  <si>
    <t>Chemical 3</t>
  </si>
  <si>
    <t>Chemical 4</t>
  </si>
  <si>
    <t>Chemical 5</t>
  </si>
  <si>
    <t>Chemical 6</t>
  </si>
  <si>
    <t>Enter Plate Identification Here</t>
  </si>
  <si>
    <t>Enter Reviewer Name Here</t>
  </si>
  <si>
    <t>Test substance postive in this experiment? (Yes/No)</t>
  </si>
  <si>
    <t>Recommend Retest for this Substance (Yes/No)</t>
  </si>
  <si>
    <t>Enter Lot Number</t>
  </si>
  <si>
    <t>Enter Experimenter Name Here</t>
  </si>
  <si>
    <t>Enter ID Number</t>
  </si>
  <si>
    <t>Test Name:</t>
  </si>
  <si>
    <t>DMSO Lot #:</t>
  </si>
  <si>
    <t>Standard:</t>
  </si>
  <si>
    <t># 1</t>
  </si>
  <si>
    <t># 2</t>
  </si>
  <si>
    <t># 3</t>
  </si>
  <si>
    <t># 4</t>
  </si>
  <si>
    <t># 5</t>
  </si>
  <si>
    <t># 6</t>
  </si>
  <si>
    <t>Did the plate pass the following acceptance criteria as set by NICEATM?</t>
  </si>
  <si>
    <t>Criterion:</t>
  </si>
  <si>
    <t>Pass\Fail</t>
  </si>
  <si>
    <t>DMSO Control</t>
  </si>
  <si>
    <t>Experiment</t>
  </si>
  <si>
    <t>Test Substance</t>
  </si>
  <si>
    <t>Why should the substance be retested?</t>
  </si>
  <si>
    <t>Raw Data Table</t>
  </si>
  <si>
    <t>Background Subtracted Data</t>
  </si>
  <si>
    <t>Microplate Reader</t>
  </si>
  <si>
    <t>Replicate 1</t>
  </si>
  <si>
    <t>Replicate 2</t>
  </si>
  <si>
    <t>Median Viability</t>
  </si>
  <si>
    <t>Name</t>
  </si>
  <si>
    <t>Media Lot#:</t>
  </si>
  <si>
    <t>Compound Tracking Form:</t>
  </si>
  <si>
    <t>Name:</t>
  </si>
  <si>
    <t>Date:</t>
  </si>
  <si>
    <t>Plate #:</t>
  </si>
  <si>
    <t>(i.e. Ag 1, Ag 2, …)</t>
  </si>
  <si>
    <t>Comments:</t>
  </si>
  <si>
    <t>β-estradiol a</t>
  </si>
  <si>
    <t>Avg. RLU</t>
  </si>
  <si>
    <t>Note Code</t>
  </si>
  <si>
    <t>H0004</t>
  </si>
  <si>
    <t>Averaged Range Finder Data for Coded Test Substances.</t>
  </si>
  <si>
    <t>Note Text</t>
  </si>
  <si>
    <t>Normal Cell Morphology</t>
  </si>
  <si>
    <t>Low Level of Cell Toxicity</t>
  </si>
  <si>
    <t>E8</t>
  </si>
  <si>
    <t>F8</t>
  </si>
  <si>
    <t>G8</t>
  </si>
  <si>
    <t>B10</t>
  </si>
  <si>
    <t>Reviewer Name</t>
  </si>
  <si>
    <t>C10</t>
  </si>
  <si>
    <t>D10</t>
  </si>
  <si>
    <t>E10</t>
  </si>
  <si>
    <t>F10</t>
  </si>
  <si>
    <t>G10</t>
  </si>
  <si>
    <t>XDS 96 well (Inside)</t>
  </si>
  <si>
    <t>DMSO</t>
  </si>
  <si>
    <t>BG1</t>
  </si>
  <si>
    <t>Induction:</t>
  </si>
  <si>
    <t>ug/ml</t>
  </si>
  <si>
    <t>adj RLU</t>
  </si>
  <si>
    <t xml:space="preserve">DMSO </t>
  </si>
  <si>
    <t>St. Dev.</t>
  </si>
  <si>
    <t>x-axis</t>
  </si>
  <si>
    <t>RLU adjustment factor (adjust RLUs to 10,000, use highest estradiol RLU)</t>
  </si>
  <si>
    <r>
      <t>Note:</t>
    </r>
    <r>
      <rPr>
        <sz val="10"/>
        <rFont val="Arial"/>
        <family val="0"/>
      </rPr>
      <t xml:space="preserve">  Be sure the DMSO blanks are not significantly different in Table 1.  If they are, the average and st. dev. range must be readjusted in Table 2.</t>
    </r>
  </si>
  <si>
    <r>
      <t>Note:</t>
    </r>
    <r>
      <rPr>
        <sz val="10"/>
        <rFont val="Arial"/>
        <family val="0"/>
      </rPr>
      <t xml:space="preserve">  Be sure the Induction takes into account the highest RLU and the blank.  If it does not, you must readjust the range.</t>
    </r>
  </si>
  <si>
    <t>(average DMSO RLU)</t>
  </si>
  <si>
    <t>Test Name:</t>
  </si>
  <si>
    <t>No Precipitate</t>
  </si>
  <si>
    <t>Low Level of Precipitate</t>
  </si>
  <si>
    <t>Moderate Level of Precipitate</t>
  </si>
  <si>
    <t>High level of Precipitate</t>
  </si>
  <si>
    <t>DMSO Mean</t>
  </si>
  <si>
    <t>DMSO SD</t>
  </si>
  <si>
    <t>Mean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</si>
  <si>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</si>
  <si>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</si>
  <si>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</si>
  <si>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</si>
  <si>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</si>
  <si>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</si>
  <si>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</si>
  <si>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</si>
  <si>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</si>
  <si>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H2</t>
  </si>
  <si>
    <t>A3</t>
  </si>
  <si>
    <t>H3</t>
  </si>
  <si>
    <t>A4</t>
  </si>
  <si>
    <t>H4</t>
  </si>
  <si>
    <t>Cell Lot #:</t>
  </si>
  <si>
    <t>(ex. 14-Nov-07)</t>
  </si>
  <si>
    <t>ID #</t>
  </si>
  <si>
    <t>Mean E2 RLU</t>
  </si>
  <si>
    <t>Table Information</t>
  </si>
  <si>
    <t>Sample ID</t>
  </si>
  <si>
    <t>Results</t>
  </si>
  <si>
    <t>A5</t>
  </si>
  <si>
    <t>H5</t>
  </si>
  <si>
    <t>A6</t>
  </si>
  <si>
    <t>H6</t>
  </si>
  <si>
    <t>A7</t>
  </si>
  <si>
    <t>H7</t>
  </si>
  <si>
    <t>A8</t>
  </si>
  <si>
    <t>H8</t>
  </si>
  <si>
    <t>A9</t>
  </si>
  <si>
    <t>H9</t>
  </si>
  <si>
    <t>A10</t>
  </si>
  <si>
    <t>H10</t>
  </si>
  <si>
    <t>H11</t>
  </si>
  <si>
    <t>H12</t>
  </si>
  <si>
    <t>A11</t>
  </si>
  <si>
    <t>A12</t>
  </si>
  <si>
    <t>B12</t>
  </si>
  <si>
    <t>C12</t>
  </si>
  <si>
    <t>C5</t>
  </si>
  <si>
    <t>D5</t>
  </si>
  <si>
    <t>E5</t>
  </si>
  <si>
    <t>F5</t>
  </si>
  <si>
    <t>G5</t>
  </si>
  <si>
    <t>B7</t>
  </si>
  <si>
    <t>C7</t>
  </si>
  <si>
    <t>D7</t>
  </si>
  <si>
    <t>E7</t>
  </si>
  <si>
    <t>F7</t>
  </si>
  <si>
    <t>G7</t>
  </si>
  <si>
    <t>B9</t>
  </si>
  <si>
    <t>C9</t>
  </si>
  <si>
    <t>D9</t>
  </si>
  <si>
    <t>E9</t>
  </si>
  <si>
    <t>F9</t>
  </si>
  <si>
    <t>G9</t>
  </si>
  <si>
    <t>B11</t>
  </si>
  <si>
    <t>C11</t>
  </si>
  <si>
    <t>D11</t>
  </si>
  <si>
    <t>E11</t>
  </si>
  <si>
    <t>F11</t>
  </si>
  <si>
    <t>G11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</si>
  <si>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</si>
  <si>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</si>
  <si>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</si>
  <si>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</si>
  <si>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</si>
  <si>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</si>
  <si>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</si>
  <si>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</si>
  <si>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</si>
  <si>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</si>
  <si>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</si>
  <si>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</si>
  <si>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µg/mL Concentrations</t>
  </si>
  <si>
    <t>Observations Made during Mixing of the Test Substance</t>
  </si>
  <si>
    <t>P</t>
  </si>
  <si>
    <t>Visual Observation Score</t>
  </si>
  <si>
    <t>Visual Observations</t>
  </si>
  <si>
    <t>Visual Observations of Cell Viability</t>
  </si>
  <si>
    <t>Averaged Results</t>
  </si>
  <si>
    <t>Test Substance Code:</t>
  </si>
  <si>
    <r>
      <t>b</t>
    </r>
    <r>
      <rPr>
        <sz val="11"/>
        <rFont val="Arial"/>
        <family val="0"/>
      </rPr>
      <t>-estradiol</t>
    </r>
  </si>
  <si>
    <t>mg/mL Concentrations</t>
  </si>
  <si>
    <t>µg/ml</t>
  </si>
  <si>
    <t>Induction</t>
  </si>
  <si>
    <t>No. of Intervals</t>
  </si>
  <si>
    <t>Layout</t>
  </si>
  <si>
    <t>Interval Time [s]</t>
  </si>
  <si>
    <t>RLU</t>
  </si>
  <si>
    <t>Tot. Meas. Time/Well [s]</t>
  </si>
  <si>
    <t>Start Measurement [s]</t>
  </si>
  <si>
    <t>Start Injection 1 [s]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</si>
</sst>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.E+00"/>
    <numFmt numFmtId="170" formatCode="[$-409]d\-mmm\-yy;@"/>
    <numFmt numFmtId="171" formatCode="0.00E+00"/>
  </numFmts>
  <fonts count="7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sz val="14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1"/>
      <name val="Arial"/>
      <family val="2"/>
    </font>
    <font>
      <sz val="10"/>
      <color indexed="57"/>
      <name val="Arial"/>
      <family val="2"/>
    </font>
    <font>
      <sz val="10"/>
      <color indexed="11"/>
      <name val="Arial"/>
      <family val="2"/>
    </font>
    <font>
      <b/>
      <sz val="16"/>
      <name val="Times New Roman"/>
      <family val="0"/>
    </font>
    <font>
      <b/>
      <u val="single"/>
      <sz val="11"/>
      <name val="Arial"/>
      <family val="0"/>
    </font>
    <font>
      <sz val="11"/>
      <name val="Symbol"/>
      <family val="1"/>
    </font>
    <font>
      <sz val="9"/>
      <name val="Arial"/>
      <family val="0"/>
    </font>
    <font>
      <b/>
      <sz val="9"/>
      <name val="Arial"/>
      <family val="0"/>
    </font>
    <font>
      <sz val="12"/>
      <color indexed="16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Symbol"/>
      <family val="0"/>
    </font>
    <font>
      <b/>
      <sz val="14"/>
      <color indexed="8"/>
      <name val="Arial"/>
      <family val="0"/>
    </font>
    <font>
      <b/>
      <sz val="16.25"/>
      <color indexed="8"/>
      <name val="Arial"/>
      <family val="0"/>
    </font>
    <font>
      <sz val="6.2"/>
      <color indexed="8"/>
      <name val="Arial"/>
      <family val="0"/>
    </font>
    <font>
      <sz val="10"/>
      <name val="Verdana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double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2" borderId="0" applyNumberFormat="0" applyBorder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9" borderId="0" applyNumberFormat="0" applyBorder="0" applyAlignment="0" applyProtection="0"/>
    <xf numFmtId="0" fontId="62" fillId="3" borderId="0" applyNumberFormat="0" applyBorder="0" applyAlignment="0" applyProtection="0"/>
    <xf numFmtId="0" fontId="61" fillId="10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10" borderId="0" applyNumberFormat="0" applyBorder="0" applyAlignment="0" applyProtection="0"/>
    <xf numFmtId="0" fontId="61" fillId="3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51" fillId="14" borderId="0" applyNumberFormat="0" applyBorder="0" applyAlignment="0" applyProtection="0"/>
    <xf numFmtId="0" fontId="55" fillId="2" borderId="1" applyNumberFormat="0" applyAlignment="0" applyProtection="0"/>
    <xf numFmtId="0" fontId="5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3" fillId="3" borderId="1" applyNumberFormat="0" applyAlignment="0" applyProtection="0"/>
    <xf numFmtId="0" fontId="56" fillId="0" borderId="6" applyNumberFormat="0" applyFill="0" applyAlignment="0" applyProtection="0"/>
    <xf numFmtId="0" fontId="52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54" fillId="2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1" fontId="0" fillId="2" borderId="0" xfId="0" applyNumberFormat="1" applyFill="1" applyAlignment="1">
      <alignment horizontal="center"/>
    </xf>
    <xf numFmtId="11" fontId="0" fillId="0" borderId="0" xfId="0" applyNumberFormat="1" applyBorder="1" applyAlignment="1">
      <alignment horizontal="center"/>
    </xf>
    <xf numFmtId="11" fontId="5" fillId="2" borderId="0" xfId="0" applyNumberFormat="1" applyFont="1" applyFill="1" applyAlignment="1" quotePrefix="1">
      <alignment horizontal="center"/>
    </xf>
    <xf numFmtId="0" fontId="6" fillId="2" borderId="10" xfId="55" applyFont="1" applyFill="1" applyBorder="1" applyAlignment="1">
      <alignment horizontal="center"/>
      <protection/>
    </xf>
    <xf numFmtId="0" fontId="6" fillId="2" borderId="0" xfId="55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7" fillId="2" borderId="0" xfId="55" applyFont="1" applyFill="1" applyBorder="1">
      <alignment/>
      <protection/>
    </xf>
    <xf numFmtId="11" fontId="0" fillId="2" borderId="0" xfId="0" applyNumberFormat="1" applyFill="1" applyAlignment="1">
      <alignment horizontal="left"/>
    </xf>
    <xf numFmtId="0" fontId="4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shrinkToFit="1"/>
    </xf>
    <xf numFmtId="2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1" fontId="4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2" fontId="5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9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2" borderId="0" xfId="55" applyFont="1" applyFill="1" applyBorder="1">
      <alignment/>
      <protection/>
    </xf>
    <xf numFmtId="1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/>
    </xf>
    <xf numFmtId="0" fontId="10" fillId="16" borderId="11" xfId="55" applyFont="1" applyFill="1" applyBorder="1">
      <alignment/>
      <protection/>
    </xf>
    <xf numFmtId="1" fontId="10" fillId="16" borderId="12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0" fontId="8" fillId="0" borderId="0" xfId="55" applyFont="1" applyFill="1" applyBorder="1" applyAlignment="1">
      <alignment wrapText="1"/>
      <protection/>
    </xf>
    <xf numFmtId="0" fontId="10" fillId="16" borderId="15" xfId="0" applyFont="1" applyFill="1" applyBorder="1" applyAlignment="1">
      <alignment/>
    </xf>
    <xf numFmtId="0" fontId="4" fillId="0" borderId="16" xfId="0" applyFont="1" applyBorder="1" applyAlignment="1" applyProtection="1">
      <alignment/>
      <protection/>
    </xf>
    <xf numFmtId="11" fontId="0" fillId="0" borderId="17" xfId="0" applyNumberForma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22" fillId="0" borderId="16" xfId="0" applyFont="1" applyBorder="1" applyAlignment="1" applyProtection="1">
      <alignment/>
      <protection/>
    </xf>
    <xf numFmtId="0" fontId="22" fillId="0" borderId="17" xfId="0" applyFont="1" applyBorder="1" applyAlignment="1">
      <alignment horizontal="center"/>
    </xf>
    <xf numFmtId="11" fontId="23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 shrinkToFit="1"/>
    </xf>
    <xf numFmtId="1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2" fontId="0" fillId="16" borderId="18" xfId="0" applyNumberFormat="1" applyFill="1" applyBorder="1" applyAlignment="1">
      <alignment/>
    </xf>
    <xf numFmtId="9" fontId="0" fillId="16" borderId="12" xfId="0" applyNumberFormat="1" applyFill="1" applyBorder="1" applyAlignment="1">
      <alignment/>
    </xf>
    <xf numFmtId="11" fontId="11" fillId="0" borderId="0" xfId="0" applyNumberFormat="1" applyFont="1" applyBorder="1" applyAlignment="1">
      <alignment/>
    </xf>
    <xf numFmtId="2" fontId="4" fillId="16" borderId="19" xfId="0" applyNumberFormat="1" applyFont="1" applyFill="1" applyBorder="1" applyAlignment="1">
      <alignment/>
    </xf>
    <xf numFmtId="0" fontId="9" fillId="17" borderId="15" xfId="0" applyFont="1" applyFill="1" applyBorder="1" applyAlignment="1">
      <alignment/>
    </xf>
    <xf numFmtId="0" fontId="11" fillId="17" borderId="15" xfId="0" applyFont="1" applyFill="1" applyBorder="1" applyAlignment="1">
      <alignment/>
    </xf>
    <xf numFmtId="0" fontId="8" fillId="0" borderId="0" xfId="55" applyFont="1" applyFill="1" applyBorder="1" applyAlignment="1">
      <alignment/>
      <protection/>
    </xf>
    <xf numFmtId="0" fontId="15" fillId="16" borderId="20" xfId="55" applyFont="1" applyFill="1" applyBorder="1">
      <alignment/>
      <protection/>
    </xf>
    <xf numFmtId="0" fontId="15" fillId="16" borderId="21" xfId="0" applyFont="1" applyFill="1" applyBorder="1" applyAlignment="1">
      <alignment/>
    </xf>
    <xf numFmtId="0" fontId="10" fillId="16" borderId="18" xfId="0" applyFont="1" applyFill="1" applyBorder="1" applyAlignment="1">
      <alignment/>
    </xf>
    <xf numFmtId="0" fontId="24" fillId="0" borderId="16" xfId="0" applyFont="1" applyBorder="1" applyAlignment="1" applyProtection="1">
      <alignment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 shrinkToFit="1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 shrinkToFit="1"/>
    </xf>
    <xf numFmtId="1" fontId="25" fillId="0" borderId="22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" fontId="27" fillId="17" borderId="23" xfId="0" applyNumberFormat="1" applyFont="1" applyFill="1" applyBorder="1" applyAlignment="1">
      <alignment horizontal="center"/>
    </xf>
    <xf numFmtId="0" fontId="28" fillId="16" borderId="24" xfId="0" applyFont="1" applyFill="1" applyBorder="1" applyAlignment="1" applyProtection="1">
      <alignment horizontal="center"/>
      <protection locked="0"/>
    </xf>
    <xf numFmtId="1" fontId="28" fillId="16" borderId="23" xfId="0" applyNumberFormat="1" applyFont="1" applyFill="1" applyBorder="1" applyAlignment="1">
      <alignment horizontal="center"/>
    </xf>
    <xf numFmtId="1" fontId="29" fillId="17" borderId="23" xfId="0" applyNumberFormat="1" applyFont="1" applyFill="1" applyBorder="1" applyAlignment="1">
      <alignment horizontal="center"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shrinkToFit="1"/>
    </xf>
    <xf numFmtId="0" fontId="25" fillId="0" borderId="0" xfId="0" applyFont="1" applyBorder="1" applyAlignment="1" applyProtection="1">
      <alignment/>
      <protection/>
    </xf>
    <xf numFmtId="0" fontId="24" fillId="0" borderId="25" xfId="0" applyFont="1" applyBorder="1" applyAlignment="1">
      <alignment horizontal="center" shrinkToFit="1"/>
    </xf>
    <xf numFmtId="1" fontId="25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11" fontId="0" fillId="2" borderId="27" xfId="0" applyNumberFormat="1" applyFill="1" applyBorder="1" applyAlignment="1">
      <alignment horizontal="center" shrinkToFit="1"/>
    </xf>
    <xf numFmtId="11" fontId="0" fillId="2" borderId="28" xfId="0" applyNumberFormat="1" applyFill="1" applyBorder="1" applyAlignment="1">
      <alignment horizontal="center" shrinkToFit="1"/>
    </xf>
    <xf numFmtId="11" fontId="9" fillId="17" borderId="27" xfId="0" applyNumberFormat="1" applyFont="1" applyFill="1" applyBorder="1" applyAlignment="1">
      <alignment horizontal="center" shrinkToFit="1"/>
    </xf>
    <xf numFmtId="11" fontId="9" fillId="17" borderId="28" xfId="0" applyNumberFormat="1" applyFont="1" applyFill="1" applyBorder="1" applyAlignment="1">
      <alignment horizontal="center" shrinkToFit="1"/>
    </xf>
    <xf numFmtId="11" fontId="10" fillId="16" borderId="27" xfId="0" applyNumberFormat="1" applyFont="1" applyFill="1" applyBorder="1" applyAlignment="1">
      <alignment horizontal="center" shrinkToFit="1"/>
    </xf>
    <xf numFmtId="11" fontId="10" fillId="16" borderId="28" xfId="0" applyNumberFormat="1" applyFont="1" applyFill="1" applyBorder="1" applyAlignment="1">
      <alignment horizontal="center" shrinkToFit="1"/>
    </xf>
    <xf numFmtId="1" fontId="11" fillId="0" borderId="0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11" fillId="17" borderId="13" xfId="0" applyNumberFormat="1" applyFont="1" applyFill="1" applyBorder="1" applyAlignment="1">
      <alignment horizontal="center"/>
    </xf>
    <xf numFmtId="1" fontId="11" fillId="17" borderId="11" xfId="0" applyNumberFormat="1" applyFont="1" applyFill="1" applyBorder="1" applyAlignment="1">
      <alignment horizontal="center"/>
    </xf>
    <xf numFmtId="11" fontId="15" fillId="16" borderId="29" xfId="0" applyNumberFormat="1" applyFont="1" applyFill="1" applyBorder="1" applyAlignment="1">
      <alignment horizontal="left"/>
    </xf>
    <xf numFmtId="0" fontId="16" fillId="16" borderId="30" xfId="0" applyFont="1" applyFill="1" applyBorder="1" applyAlignment="1">
      <alignment horizontal="center"/>
    </xf>
    <xf numFmtId="1" fontId="16" fillId="16" borderId="31" xfId="0" applyNumberFormat="1" applyFont="1" applyFill="1" applyBorder="1" applyAlignment="1">
      <alignment horizontal="center"/>
    </xf>
    <xf numFmtId="11" fontId="16" fillId="16" borderId="31" xfId="0" applyNumberFormat="1" applyFont="1" applyFill="1" applyBorder="1" applyAlignment="1">
      <alignment horizontal="center"/>
    </xf>
    <xf numFmtId="1" fontId="16" fillId="16" borderId="32" xfId="0" applyNumberFormat="1" applyFont="1" applyFill="1" applyBorder="1" applyAlignment="1">
      <alignment horizontal="center"/>
    </xf>
    <xf numFmtId="11" fontId="10" fillId="16" borderId="33" xfId="0" applyNumberFormat="1" applyFont="1" applyFill="1" applyBorder="1" applyAlignment="1">
      <alignment/>
    </xf>
    <xf numFmtId="11" fontId="10" fillId="16" borderId="0" xfId="0" applyNumberFormat="1" applyFont="1" applyFill="1" applyBorder="1" applyAlignment="1">
      <alignment/>
    </xf>
    <xf numFmtId="11" fontId="10" fillId="16" borderId="20" xfId="0" applyNumberFormat="1" applyFont="1" applyFill="1" applyBorder="1" applyAlignment="1">
      <alignment/>
    </xf>
    <xf numFmtId="0" fontId="4" fillId="16" borderId="19" xfId="0" applyFont="1" applyFill="1" applyBorder="1" applyAlignment="1">
      <alignment/>
    </xf>
    <xf numFmtId="11" fontId="10" fillId="16" borderId="19" xfId="0" applyNumberFormat="1" applyFont="1" applyFill="1" applyBorder="1" applyAlignment="1">
      <alignment/>
    </xf>
    <xf numFmtId="0" fontId="10" fillId="16" borderId="19" xfId="0" applyNumberFormat="1" applyFont="1" applyFill="1" applyBorder="1" applyAlignment="1">
      <alignment/>
    </xf>
    <xf numFmtId="11" fontId="11" fillId="17" borderId="27" xfId="0" applyNumberFormat="1" applyFont="1" applyFill="1" applyBorder="1" applyAlignment="1">
      <alignment horizontal="center" shrinkToFit="1"/>
    </xf>
    <xf numFmtId="11" fontId="11" fillId="17" borderId="34" xfId="0" applyNumberFormat="1" applyFont="1" applyFill="1" applyBorder="1" applyAlignment="1">
      <alignment horizontal="center" shrinkToFit="1"/>
    </xf>
    <xf numFmtId="11" fontId="11" fillId="17" borderId="28" xfId="0" applyNumberFormat="1" applyFont="1" applyFill="1" applyBorder="1" applyAlignment="1">
      <alignment horizontal="center" shrinkToFit="1"/>
    </xf>
    <xf numFmtId="11" fontId="11" fillId="17" borderId="35" xfId="0" applyNumberFormat="1" applyFont="1" applyFill="1" applyBorder="1" applyAlignment="1">
      <alignment horizontal="center" shrinkToFit="1"/>
    </xf>
    <xf numFmtId="1" fontId="10" fillId="16" borderId="15" xfId="55" applyNumberFormat="1" applyFont="1" applyFill="1" applyBorder="1">
      <alignment/>
      <protection/>
    </xf>
    <xf numFmtId="11" fontId="29" fillId="17" borderId="24" xfId="0" applyNumberFormat="1" applyFont="1" applyFill="1" applyBorder="1" applyAlignment="1" applyProtection="1">
      <alignment horizontal="center"/>
      <protection locked="0"/>
    </xf>
    <xf numFmtId="11" fontId="26" fillId="0" borderId="33" xfId="0" applyNumberFormat="1" applyFont="1" applyBorder="1" applyAlignment="1" applyProtection="1">
      <alignment horizontal="center"/>
      <protection locked="0"/>
    </xf>
    <xf numFmtId="11" fontId="0" fillId="0" borderId="13" xfId="0" applyNumberFormat="1" applyFont="1" applyBorder="1" applyAlignment="1">
      <alignment horizontal="left"/>
    </xf>
    <xf numFmtId="11" fontId="26" fillId="0" borderId="20" xfId="0" applyNumberFormat="1" applyFont="1" applyBorder="1" applyAlignment="1" applyProtection="1">
      <alignment horizontal="center"/>
      <protection locked="0"/>
    </xf>
    <xf numFmtId="11" fontId="0" fillId="0" borderId="11" xfId="0" applyNumberFormat="1" applyFont="1" applyBorder="1" applyAlignment="1">
      <alignment horizontal="left"/>
    </xf>
    <xf numFmtId="0" fontId="27" fillId="17" borderId="36" xfId="0" applyFont="1" applyFill="1" applyBorder="1" applyAlignment="1" applyProtection="1">
      <alignment horizontal="center"/>
      <protection locked="0"/>
    </xf>
    <xf numFmtId="0" fontId="29" fillId="17" borderId="37" xfId="0" applyFont="1" applyFill="1" applyBorder="1" applyAlignment="1" applyProtection="1">
      <alignment horizontal="center"/>
      <protection locked="0"/>
    </xf>
    <xf numFmtId="0" fontId="27" fillId="17" borderId="38" xfId="0" applyFont="1" applyFill="1" applyBorder="1" applyAlignment="1" applyProtection="1">
      <alignment/>
      <protection/>
    </xf>
    <xf numFmtId="0" fontId="27" fillId="17" borderId="39" xfId="0" applyFont="1" applyFill="1" applyBorder="1" applyAlignment="1" applyProtection="1">
      <alignment/>
      <protection/>
    </xf>
    <xf numFmtId="0" fontId="25" fillId="0" borderId="40" xfId="0" applyFont="1" applyBorder="1" applyAlignment="1" applyProtection="1">
      <alignment/>
      <protection/>
    </xf>
    <xf numFmtId="0" fontId="28" fillId="16" borderId="39" xfId="0" applyFont="1" applyFill="1" applyBorder="1" applyAlignment="1" applyProtection="1">
      <alignment/>
      <protection/>
    </xf>
    <xf numFmtId="0" fontId="25" fillId="0" borderId="41" xfId="0" applyFont="1" applyBorder="1" applyAlignment="1">
      <alignment horizontal="center"/>
    </xf>
    <xf numFmtId="11" fontId="25" fillId="0" borderId="41" xfId="0" applyNumberFormat="1" applyFont="1" applyBorder="1" applyAlignment="1">
      <alignment horizontal="center"/>
    </xf>
    <xf numFmtId="11" fontId="27" fillId="17" borderId="42" xfId="0" applyNumberFormat="1" applyFont="1" applyFill="1" applyBorder="1" applyAlignment="1" applyProtection="1">
      <alignment horizontal="center"/>
      <protection locked="0"/>
    </xf>
    <xf numFmtId="0" fontId="28" fillId="16" borderId="37" xfId="0" applyFont="1" applyFill="1" applyBorder="1" applyAlignment="1" applyProtection="1">
      <alignment horizontal="center"/>
      <protection locked="0"/>
    </xf>
    <xf numFmtId="0" fontId="25" fillId="0" borderId="41" xfId="0" applyFont="1" applyBorder="1" applyAlignment="1">
      <alignment horizontal="center" shrinkToFit="1"/>
    </xf>
    <xf numFmtId="0" fontId="27" fillId="17" borderId="43" xfId="0" applyFont="1" applyFill="1" applyBorder="1" applyAlignment="1" applyProtection="1">
      <alignment horizontal="center" shrinkToFit="1"/>
      <protection locked="0"/>
    </xf>
    <xf numFmtId="0" fontId="26" fillId="0" borderId="41" xfId="0" applyFont="1" applyBorder="1" applyAlignment="1" applyProtection="1">
      <alignment horizontal="center" shrinkToFit="1"/>
      <protection locked="0"/>
    </xf>
    <xf numFmtId="0" fontId="28" fillId="16" borderId="44" xfId="0" applyFont="1" applyFill="1" applyBorder="1" applyAlignment="1" applyProtection="1">
      <alignment horizontal="center" shrinkToFit="1"/>
      <protection locked="0"/>
    </xf>
    <xf numFmtId="0" fontId="29" fillId="17" borderId="39" xfId="0" applyFont="1" applyFill="1" applyBorder="1" applyAlignment="1" applyProtection="1">
      <alignment/>
      <protection/>
    </xf>
    <xf numFmtId="0" fontId="25" fillId="0" borderId="41" xfId="0" applyFont="1" applyBorder="1" applyAlignment="1" applyProtection="1">
      <alignment horizontal="center"/>
      <protection locked="0"/>
    </xf>
    <xf numFmtId="11" fontId="28" fillId="16" borderId="37" xfId="0" applyNumberFormat="1" applyFont="1" applyFill="1" applyBorder="1" applyAlignment="1" applyProtection="1">
      <alignment horizontal="center"/>
      <protection locked="0"/>
    </xf>
    <xf numFmtId="0" fontId="29" fillId="17" borderId="44" xfId="0" applyFont="1" applyFill="1" applyBorder="1" applyAlignment="1" applyProtection="1">
      <alignment horizontal="center" shrinkToFit="1"/>
      <protection locked="0"/>
    </xf>
    <xf numFmtId="0" fontId="29" fillId="17" borderId="44" xfId="0" applyFont="1" applyFill="1" applyBorder="1" applyAlignment="1" applyProtection="1">
      <alignment horizontal="center" shrinkToFit="1"/>
      <protection locked="0"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45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 shrinkToFit="1"/>
    </xf>
    <xf numFmtId="0" fontId="24" fillId="0" borderId="46" xfId="0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4" fillId="17" borderId="32" xfId="0" applyFont="1" applyFill="1" applyBorder="1" applyAlignment="1">
      <alignment horizontal="center"/>
    </xf>
    <xf numFmtId="11" fontId="4" fillId="0" borderId="30" xfId="0" applyNumberFormat="1" applyFont="1" applyBorder="1" applyAlignment="1">
      <alignment/>
    </xf>
    <xf numFmtId="2" fontId="0" fillId="6" borderId="41" xfId="0" applyNumberFormat="1" applyFill="1" applyBorder="1" applyAlignment="1">
      <alignment horizontal="center"/>
    </xf>
    <xf numFmtId="1" fontId="0" fillId="6" borderId="13" xfId="0" applyNumberFormat="1" applyFont="1" applyFill="1" applyBorder="1" applyAlignment="1">
      <alignment horizontal="center"/>
    </xf>
    <xf numFmtId="2" fontId="0" fillId="6" borderId="47" xfId="0" applyNumberFormat="1" applyFill="1" applyBorder="1" applyAlignment="1">
      <alignment horizontal="center"/>
    </xf>
    <xf numFmtId="1" fontId="0" fillId="6" borderId="11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1" fontId="0" fillId="0" borderId="19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9" fontId="10" fillId="16" borderId="13" xfId="0" applyNumberFormat="1" applyFont="1" applyFill="1" applyBorder="1" applyAlignment="1">
      <alignment horizontal="center"/>
    </xf>
    <xf numFmtId="169" fontId="10" fillId="16" borderId="11" xfId="0" applyNumberFormat="1" applyFont="1" applyFill="1" applyBorder="1" applyAlignment="1">
      <alignment horizontal="center"/>
    </xf>
    <xf numFmtId="0" fontId="3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1" fillId="0" borderId="48" xfId="55" applyFont="1" applyBorder="1">
      <alignment/>
      <protection/>
    </xf>
    <xf numFmtId="0" fontId="0" fillId="2" borderId="49" xfId="55" applyFont="1" applyFill="1" applyBorder="1">
      <alignment/>
      <protection/>
    </xf>
    <xf numFmtId="0" fontId="0" fillId="2" borderId="50" xfId="55" applyFont="1" applyFill="1" applyBorder="1">
      <alignment/>
      <protection/>
    </xf>
    <xf numFmtId="0" fontId="8" fillId="2" borderId="16" xfId="55" applyFont="1" applyFill="1" applyBorder="1">
      <alignment/>
      <protection/>
    </xf>
    <xf numFmtId="20" fontId="0" fillId="2" borderId="49" xfId="55" applyNumberFormat="1" applyFont="1" applyFill="1" applyBorder="1">
      <alignment/>
      <protection/>
    </xf>
    <xf numFmtId="20" fontId="0" fillId="2" borderId="49" xfId="55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31" fillId="2" borderId="10" xfId="55" applyFont="1" applyFill="1" applyBorder="1">
      <alignment/>
      <protection/>
    </xf>
    <xf numFmtId="0" fontId="0" fillId="2" borderId="0" xfId="55" applyFont="1" applyFill="1" applyBorder="1">
      <alignment/>
      <protection/>
    </xf>
    <xf numFmtId="0" fontId="0" fillId="0" borderId="51" xfId="55" applyFont="1" applyBorder="1">
      <alignment/>
      <protection/>
    </xf>
    <xf numFmtId="0" fontId="0" fillId="2" borderId="0" xfId="55" applyFont="1" applyFill="1" applyBorder="1" applyAlignment="1">
      <alignment horizontal="left"/>
      <protection/>
    </xf>
    <xf numFmtId="0" fontId="0" fillId="0" borderId="0" xfId="55" applyFont="1">
      <alignment/>
      <protection/>
    </xf>
    <xf numFmtId="49" fontId="0" fillId="2" borderId="0" xfId="55" applyNumberFormat="1" applyFont="1" applyFill="1" applyBorder="1" applyAlignment="1">
      <alignment horizontal="left"/>
      <protection/>
    </xf>
    <xf numFmtId="0" fontId="0" fillId="2" borderId="0" xfId="55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2" borderId="52" xfId="55" applyFont="1" applyFill="1" applyBorder="1">
      <alignment/>
      <protection/>
    </xf>
    <xf numFmtId="0" fontId="0" fillId="2" borderId="53" xfId="55" applyFont="1" applyFill="1" applyBorder="1">
      <alignment/>
      <protection/>
    </xf>
    <xf numFmtId="0" fontId="0" fillId="2" borderId="10" xfId="55" applyFont="1" applyFill="1" applyBorder="1">
      <alignment/>
      <protection/>
    </xf>
    <xf numFmtId="0" fontId="0" fillId="2" borderId="0" xfId="55" applyFont="1" applyFill="1" applyBorder="1" applyAlignment="1">
      <alignment horizontal="center"/>
      <protection/>
    </xf>
    <xf numFmtId="0" fontId="0" fillId="2" borderId="0" xfId="55" applyNumberFormat="1" applyFont="1" applyFill="1" applyBorder="1" applyAlignment="1">
      <alignment horizontal="center"/>
      <protection/>
    </xf>
    <xf numFmtId="1" fontId="0" fillId="2" borderId="0" xfId="55" applyNumberFormat="1" applyFont="1" applyFill="1" applyBorder="1" applyAlignment="1">
      <alignment horizontal="right"/>
      <protection/>
    </xf>
    <xf numFmtId="168" fontId="0" fillId="2" borderId="0" xfId="55" applyNumberFormat="1" applyFont="1" applyFill="1" applyBorder="1" applyAlignment="1">
      <alignment horizontal="right"/>
      <protection/>
    </xf>
    <xf numFmtId="0" fontId="0" fillId="2" borderId="10" xfId="55" applyFont="1" applyFill="1" applyBorder="1" applyAlignment="1">
      <alignment vertical="center"/>
      <protection/>
    </xf>
    <xf numFmtId="0" fontId="0" fillId="2" borderId="0" xfId="55" applyFont="1" applyFill="1" applyBorder="1" applyAlignment="1">
      <alignment vertical="center"/>
      <protection/>
    </xf>
    <xf numFmtId="0" fontId="0" fillId="2" borderId="0" xfId="55" applyFont="1" applyFill="1" applyBorder="1" applyAlignment="1">
      <alignment horizontal="left" vertical="center"/>
      <protection/>
    </xf>
    <xf numFmtId="0" fontId="30" fillId="2" borderId="0" xfId="55" applyFont="1" applyFill="1" applyBorder="1" applyAlignment="1">
      <alignment horizontal="left" vertical="center"/>
      <protection/>
    </xf>
    <xf numFmtId="0" fontId="0" fillId="2" borderId="0" xfId="55" applyFont="1" applyFill="1" applyBorder="1" applyAlignment="1">
      <alignment horizontal="right" vertical="center"/>
      <protection/>
    </xf>
    <xf numFmtId="0" fontId="8" fillId="2" borderId="10" xfId="55" applyFont="1" applyFill="1" applyBorder="1" applyAlignment="1">
      <alignment horizontal="center"/>
      <protection/>
    </xf>
    <xf numFmtId="0" fontId="8" fillId="2" borderId="0" xfId="55" applyFont="1" applyFill="1" applyBorder="1" applyAlignment="1">
      <alignment horizontal="center"/>
      <protection/>
    </xf>
    <xf numFmtId="0" fontId="12" fillId="17" borderId="29" xfId="55" applyFont="1" applyFill="1" applyBorder="1" applyAlignment="1">
      <alignment horizontal="center"/>
      <protection/>
    </xf>
    <xf numFmtId="0" fontId="14" fillId="17" borderId="29" xfId="55" applyFont="1" applyFill="1" applyBorder="1" applyAlignment="1">
      <alignment horizontal="center"/>
      <protection/>
    </xf>
    <xf numFmtId="0" fontId="33" fillId="17" borderId="29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34" fillId="0" borderId="0" xfId="55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9" fillId="17" borderId="41" xfId="55" applyFont="1" applyFill="1" applyBorder="1" applyAlignment="1" applyProtection="1">
      <alignment horizontal="center"/>
      <protection locked="0"/>
    </xf>
    <xf numFmtId="0" fontId="11" fillId="17" borderId="41" xfId="55" applyFont="1" applyFill="1" applyBorder="1">
      <alignment/>
      <protection/>
    </xf>
    <xf numFmtId="0" fontId="30" fillId="17" borderId="47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36" fillId="0" borderId="0" xfId="55" applyFont="1" applyFill="1" applyBorder="1">
      <alignment/>
      <protection/>
    </xf>
    <xf numFmtId="0" fontId="37" fillId="0" borderId="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2" borderId="0" xfId="55" applyFont="1" applyFill="1" applyBorder="1">
      <alignment/>
      <protection/>
    </xf>
    <xf numFmtId="1" fontId="0" fillId="2" borderId="0" xfId="55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2" borderId="10" xfId="55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55" applyFont="1" applyFill="1" applyBorder="1">
      <alignment/>
      <protection/>
    </xf>
    <xf numFmtId="1" fontId="0" fillId="0" borderId="54" xfId="55" applyNumberFormat="1" applyFont="1" applyFill="1" applyBorder="1" applyAlignment="1">
      <alignment vertical="center"/>
      <protection/>
    </xf>
    <xf numFmtId="1" fontId="9" fillId="17" borderId="55" xfId="55" applyNumberFormat="1" applyFont="1" applyFill="1" applyBorder="1" applyAlignment="1">
      <alignment vertical="center"/>
      <protection/>
    </xf>
    <xf numFmtId="1" fontId="9" fillId="17" borderId="56" xfId="55" applyNumberFormat="1" applyFont="1" applyFill="1" applyBorder="1" applyAlignment="1">
      <alignment vertical="center"/>
      <protection/>
    </xf>
    <xf numFmtId="1" fontId="10" fillId="16" borderId="56" xfId="55" applyNumberFormat="1" applyFont="1" applyFill="1" applyBorder="1" applyAlignment="1">
      <alignment vertical="center"/>
      <protection/>
    </xf>
    <xf numFmtId="1" fontId="11" fillId="17" borderId="56" xfId="55" applyNumberFormat="1" applyFont="1" applyFill="1" applyBorder="1" applyAlignment="1">
      <alignment vertical="center"/>
      <protection/>
    </xf>
    <xf numFmtId="1" fontId="11" fillId="17" borderId="57" xfId="55" applyNumberFormat="1" applyFont="1" applyFill="1" applyBorder="1" applyAlignment="1">
      <alignment vertical="center"/>
      <protection/>
    </xf>
    <xf numFmtId="0" fontId="0" fillId="2" borderId="10" xfId="55" applyFont="1" applyFill="1" applyBorder="1">
      <alignment/>
      <protection/>
    </xf>
    <xf numFmtId="1" fontId="0" fillId="2" borderId="0" xfId="55" applyNumberFormat="1" applyFont="1" applyFill="1" applyBorder="1">
      <alignment/>
      <protection/>
    </xf>
    <xf numFmtId="0" fontId="0" fillId="0" borderId="0" xfId="0" applyFont="1" applyFill="1" applyBorder="1" applyAlignment="1">
      <alignment wrapText="1"/>
    </xf>
    <xf numFmtId="0" fontId="0" fillId="16" borderId="19" xfId="55" applyFont="1" applyFill="1" applyBorder="1">
      <alignment/>
      <protection/>
    </xf>
    <xf numFmtId="0" fontId="0" fillId="0" borderId="15" xfId="0" applyFont="1" applyFill="1" applyBorder="1" applyAlignment="1">
      <alignment/>
    </xf>
    <xf numFmtId="15" fontId="24" fillId="0" borderId="46" xfId="0" applyNumberFormat="1" applyFont="1" applyBorder="1" applyAlignment="1">
      <alignment horizontal="center"/>
    </xf>
    <xf numFmtId="15" fontId="4" fillId="0" borderId="46" xfId="0" applyNumberFormat="1" applyFont="1" applyBorder="1" applyAlignment="1">
      <alignment horizontal="center"/>
    </xf>
    <xf numFmtId="15" fontId="22" fillId="0" borderId="4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2" fillId="2" borderId="58" xfId="0" applyFont="1" applyFill="1" applyBorder="1" applyAlignment="1">
      <alignment horizontal="center"/>
    </xf>
    <xf numFmtId="0" fontId="22" fillId="2" borderId="59" xfId="0" applyFont="1" applyFill="1" applyBorder="1" applyAlignment="1">
      <alignment horizontal="center"/>
    </xf>
    <xf numFmtId="0" fontId="22" fillId="2" borderId="60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1" fontId="0" fillId="2" borderId="16" xfId="0" applyNumberFormat="1" applyFill="1" applyBorder="1" applyAlignment="1">
      <alignment horizontal="center" shrinkToFit="1"/>
    </xf>
    <xf numFmtId="11" fontId="4" fillId="2" borderId="0" xfId="0" applyNumberFormat="1" applyFont="1" applyFill="1" applyAlignment="1">
      <alignment horizontal="center"/>
    </xf>
    <xf numFmtId="11" fontId="4" fillId="0" borderId="0" xfId="0" applyNumberFormat="1" applyFont="1" applyAlignment="1">
      <alignment horizontal="center"/>
    </xf>
    <xf numFmtId="0" fontId="32" fillId="2" borderId="0" xfId="0" applyFont="1" applyFill="1" applyAlignment="1">
      <alignment horizontal="center"/>
    </xf>
    <xf numFmtId="11" fontId="9" fillId="17" borderId="16" xfId="0" applyNumberFormat="1" applyFont="1" applyFill="1" applyBorder="1" applyAlignment="1">
      <alignment horizontal="center" shrinkToFit="1"/>
    </xf>
    <xf numFmtId="0" fontId="38" fillId="0" borderId="14" xfId="0" applyFont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/>
    </xf>
    <xf numFmtId="11" fontId="0" fillId="0" borderId="61" xfId="0" applyNumberFormat="1" applyFont="1" applyBorder="1" applyAlignment="1">
      <alignment/>
    </xf>
    <xf numFmtId="11" fontId="0" fillId="0" borderId="62" xfId="0" applyNumberFormat="1" applyFont="1" applyBorder="1" applyAlignment="1">
      <alignment/>
    </xf>
    <xf numFmtId="0" fontId="39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63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5" fontId="25" fillId="0" borderId="19" xfId="0" applyNumberFormat="1" applyFont="1" applyBorder="1" applyAlignment="1">
      <alignment/>
    </xf>
    <xf numFmtId="170" fontId="25" fillId="0" borderId="0" xfId="0" applyNumberFormat="1" applyFont="1" applyAlignment="1">
      <alignment/>
    </xf>
    <xf numFmtId="0" fontId="14" fillId="17" borderId="29" xfId="0" applyFont="1" applyFill="1" applyBorder="1" applyAlignment="1">
      <alignment horizontal="center"/>
    </xf>
    <xf numFmtId="11" fontId="11" fillId="17" borderId="41" xfId="0" applyNumberFormat="1" applyFont="1" applyFill="1" applyBorder="1" applyAlignment="1">
      <alignment horizontal="center"/>
    </xf>
    <xf numFmtId="11" fontId="11" fillId="17" borderId="47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11" fontId="28" fillId="16" borderId="64" xfId="0" applyNumberFormat="1" applyFont="1" applyFill="1" applyBorder="1" applyAlignment="1" applyProtection="1">
      <alignment horizontal="center"/>
      <protection locked="0"/>
    </xf>
    <xf numFmtId="11" fontId="28" fillId="16" borderId="24" xfId="0" applyNumberFormat="1" applyFont="1" applyFill="1" applyBorder="1" applyAlignment="1" applyProtection="1">
      <alignment horizontal="center"/>
      <protection locked="0"/>
    </xf>
    <xf numFmtId="0" fontId="12" fillId="17" borderId="29" xfId="0" applyFont="1" applyFill="1" applyBorder="1" applyAlignment="1">
      <alignment horizontal="center"/>
    </xf>
    <xf numFmtId="11" fontId="9" fillId="17" borderId="41" xfId="0" applyNumberFormat="1" applyFont="1" applyFill="1" applyBorder="1" applyAlignment="1">
      <alignment horizontal="center"/>
    </xf>
    <xf numFmtId="11" fontId="9" fillId="17" borderId="47" xfId="0" applyNumberFormat="1" applyFont="1" applyFill="1" applyBorder="1" applyAlignment="1">
      <alignment horizontal="center"/>
    </xf>
    <xf numFmtId="2" fontId="0" fillId="2" borderId="65" xfId="0" applyNumberFormat="1" applyFill="1" applyBorder="1" applyAlignment="1">
      <alignment horizontal="center" shrinkToFit="1"/>
    </xf>
    <xf numFmtId="2" fontId="9" fillId="17" borderId="65" xfId="0" applyNumberFormat="1" applyFont="1" applyFill="1" applyBorder="1" applyAlignment="1">
      <alignment horizontal="center" shrinkToFit="1"/>
    </xf>
    <xf numFmtId="2" fontId="10" fillId="16" borderId="65" xfId="0" applyNumberFormat="1" applyFont="1" applyFill="1" applyBorder="1" applyAlignment="1">
      <alignment horizontal="center" shrinkToFit="1"/>
    </xf>
    <xf numFmtId="2" fontId="11" fillId="17" borderId="65" xfId="0" applyNumberFormat="1" applyFont="1" applyFill="1" applyBorder="1" applyAlignment="1">
      <alignment horizontal="center" shrinkToFit="1"/>
    </xf>
    <xf numFmtId="2" fontId="11" fillId="17" borderId="66" xfId="0" applyNumberFormat="1" applyFont="1" applyFill="1" applyBorder="1" applyAlignment="1">
      <alignment horizontal="center" shrinkToFit="1"/>
    </xf>
    <xf numFmtId="0" fontId="25" fillId="0" borderId="27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/>
    </xf>
    <xf numFmtId="0" fontId="25" fillId="0" borderId="26" xfId="0" applyFont="1" applyBorder="1" applyAlignment="1">
      <alignment horizontal="left" vertical="top"/>
    </xf>
    <xf numFmtId="0" fontId="25" fillId="0" borderId="28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65" xfId="0" applyFont="1" applyBorder="1" applyAlignment="1">
      <alignment horizontal="left" vertical="top"/>
    </xf>
    <xf numFmtId="0" fontId="25" fillId="0" borderId="63" xfId="0" applyFont="1" applyBorder="1" applyAlignment="1">
      <alignment horizontal="left" vertical="top"/>
    </xf>
    <xf numFmtId="0" fontId="25" fillId="0" borderId="67" xfId="0" applyFont="1" applyBorder="1" applyAlignment="1">
      <alignment horizontal="left" vertical="top"/>
    </xf>
    <xf numFmtId="0" fontId="4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/>
    </xf>
    <xf numFmtId="0" fontId="0" fillId="0" borderId="19" xfId="0" applyBorder="1" applyAlignment="1">
      <alignment/>
    </xf>
    <xf numFmtId="0" fontId="4" fillId="6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3" fillId="2" borderId="0" xfId="55" applyFont="1" applyFill="1" applyBorder="1">
      <alignment/>
      <protection/>
    </xf>
    <xf numFmtId="0" fontId="44" fillId="0" borderId="30" xfId="55" applyFont="1" applyBorder="1">
      <alignment/>
      <protection/>
    </xf>
    <xf numFmtId="0" fontId="41" fillId="2" borderId="31" xfId="55" applyFont="1" applyFill="1" applyBorder="1">
      <alignment/>
      <protection/>
    </xf>
    <xf numFmtId="0" fontId="44" fillId="2" borderId="33" xfId="55" applyFont="1" applyFill="1" applyBorder="1">
      <alignment/>
      <protection/>
    </xf>
    <xf numFmtId="0" fontId="41" fillId="2" borderId="0" xfId="55" applyFont="1" applyFill="1" applyBorder="1">
      <alignment/>
      <protection/>
    </xf>
    <xf numFmtId="0" fontId="41" fillId="0" borderId="51" xfId="55" applyFont="1" applyBorder="1">
      <alignment/>
      <protection/>
    </xf>
    <xf numFmtId="0" fontId="41" fillId="2" borderId="0" xfId="55" applyNumberFormat="1" applyFont="1" applyFill="1" applyBorder="1" applyAlignment="1">
      <alignment horizontal="left"/>
      <protection/>
    </xf>
    <xf numFmtId="0" fontId="41" fillId="2" borderId="13" xfId="55" applyFont="1" applyFill="1" applyBorder="1">
      <alignment/>
      <protection/>
    </xf>
    <xf numFmtId="0" fontId="41" fillId="2" borderId="33" xfId="55" applyFont="1" applyFill="1" applyBorder="1">
      <alignment/>
      <protection/>
    </xf>
    <xf numFmtId="0" fontId="41" fillId="2" borderId="0" xfId="55" applyFont="1" applyFill="1" applyBorder="1" applyAlignment="1">
      <alignment horizontal="left"/>
      <protection/>
    </xf>
    <xf numFmtId="0" fontId="41" fillId="2" borderId="0" xfId="0" applyFont="1" applyFill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2" borderId="0" xfId="0" applyFont="1" applyFill="1" applyBorder="1" applyAlignment="1">
      <alignment/>
    </xf>
    <xf numFmtId="0" fontId="41" fillId="2" borderId="13" xfId="55" applyFont="1" applyFill="1" applyBorder="1" applyAlignment="1">
      <alignment horizontal="center"/>
      <protection/>
    </xf>
    <xf numFmtId="0" fontId="41" fillId="2" borderId="0" xfId="0" applyFont="1" applyFill="1" applyBorder="1" applyAlignment="1">
      <alignment horizontal="center"/>
    </xf>
    <xf numFmtId="0" fontId="41" fillId="2" borderId="13" xfId="55" applyNumberFormat="1" applyFont="1" applyFill="1" applyBorder="1" applyAlignment="1">
      <alignment horizontal="center"/>
      <protection/>
    </xf>
    <xf numFmtId="0" fontId="41" fillId="0" borderId="0" xfId="0" applyFont="1" applyBorder="1" applyAlignment="1">
      <alignment/>
    </xf>
    <xf numFmtId="0" fontId="45" fillId="2" borderId="0" xfId="55" applyFont="1" applyFill="1" applyBorder="1" applyAlignment="1">
      <alignment horizontal="left" vertical="center"/>
      <protection/>
    </xf>
    <xf numFmtId="0" fontId="41" fillId="2" borderId="0" xfId="55" applyFont="1" applyFill="1" applyBorder="1" applyAlignment="1">
      <alignment vertical="center"/>
      <protection/>
    </xf>
    <xf numFmtId="0" fontId="41" fillId="2" borderId="0" xfId="55" applyFont="1" applyFill="1" applyBorder="1" applyAlignment="1">
      <alignment horizontal="left" vertical="center"/>
      <protection/>
    </xf>
    <xf numFmtId="0" fontId="41" fillId="0" borderId="0" xfId="0" applyFont="1" applyBorder="1" applyAlignment="1">
      <alignment horizontal="left"/>
    </xf>
    <xf numFmtId="0" fontId="41" fillId="2" borderId="13" xfId="55" applyFont="1" applyFill="1" applyBorder="1" applyAlignment="1">
      <alignment horizontal="right" vertical="center"/>
      <protection/>
    </xf>
    <xf numFmtId="0" fontId="41" fillId="2" borderId="20" xfId="55" applyFont="1" applyFill="1" applyBorder="1">
      <alignment/>
      <protection/>
    </xf>
    <xf numFmtId="0" fontId="41" fillId="2" borderId="19" xfId="55" applyFont="1" applyFill="1" applyBorder="1">
      <alignment/>
      <protection/>
    </xf>
    <xf numFmtId="0" fontId="41" fillId="2" borderId="19" xfId="55" applyFont="1" applyFill="1" applyBorder="1" applyAlignment="1">
      <alignment horizontal="left"/>
      <protection/>
    </xf>
    <xf numFmtId="168" fontId="41" fillId="2" borderId="19" xfId="55" applyNumberFormat="1" applyFont="1" applyFill="1" applyBorder="1">
      <alignment/>
      <protection/>
    </xf>
    <xf numFmtId="168" fontId="41" fillId="2" borderId="11" xfId="55" applyNumberFormat="1" applyFont="1" applyFill="1" applyBorder="1" applyAlignment="1">
      <alignment horizontal="right"/>
      <protection/>
    </xf>
    <xf numFmtId="0" fontId="0" fillId="0" borderId="31" xfId="0" applyFont="1" applyBorder="1" applyAlignment="1">
      <alignment horizontal="left"/>
    </xf>
    <xf numFmtId="0" fontId="0" fillId="2" borderId="31" xfId="55" applyFont="1" applyFill="1" applyBorder="1" applyAlignment="1">
      <alignment horizontal="left" vertical="center"/>
      <protection/>
    </xf>
    <xf numFmtId="1" fontId="0" fillId="8" borderId="68" xfId="55" applyNumberFormat="1" applyFont="1" applyFill="1" applyBorder="1" applyAlignment="1">
      <alignment vertical="center"/>
      <protection/>
    </xf>
    <xf numFmtId="1" fontId="0" fillId="8" borderId="54" xfId="55" applyNumberFormat="1" applyFont="1" applyFill="1" applyBorder="1" applyAlignment="1">
      <alignment vertical="center"/>
      <protection/>
    </xf>
    <xf numFmtId="1" fontId="0" fillId="8" borderId="69" xfId="55" applyNumberFormat="1" applyFont="1" applyFill="1" applyBorder="1" applyAlignment="1">
      <alignment vertical="center"/>
      <protection/>
    </xf>
    <xf numFmtId="1" fontId="0" fillId="18" borderId="54" xfId="55" applyNumberFormat="1" applyFont="1" applyFill="1" applyBorder="1" applyAlignment="1">
      <alignment vertical="center"/>
      <protection/>
    </xf>
    <xf numFmtId="1" fontId="0" fillId="9" borderId="54" xfId="55" applyNumberFormat="1" applyFont="1" applyFill="1" applyBorder="1" applyAlignment="1">
      <alignment vertical="center"/>
      <protection/>
    </xf>
    <xf numFmtId="1" fontId="0" fillId="9" borderId="70" xfId="55" applyNumberFormat="1" applyFont="1" applyFill="1" applyBorder="1" applyAlignment="1">
      <alignment vertical="center"/>
      <protection/>
    </xf>
    <xf numFmtId="1" fontId="0" fillId="19" borderId="54" xfId="55" applyNumberFormat="1" applyFont="1" applyFill="1" applyBorder="1" applyAlignment="1">
      <alignment vertical="center"/>
      <protection/>
    </xf>
    <xf numFmtId="0" fontId="0" fillId="8" borderId="7" xfId="0" applyFont="1" applyFill="1" applyBorder="1" applyAlignment="1">
      <alignment/>
    </xf>
    <xf numFmtId="0" fontId="0" fillId="19" borderId="7" xfId="0" applyFont="1" applyFill="1" applyBorder="1" applyAlignment="1">
      <alignment/>
    </xf>
    <xf numFmtId="0" fontId="0" fillId="18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9" borderId="7" xfId="0" applyFont="1" applyFill="1" applyBorder="1" applyAlignment="1">
      <alignment/>
    </xf>
    <xf numFmtId="0" fontId="0" fillId="9" borderId="71" xfId="0" applyFont="1" applyFill="1" applyBorder="1" applyAlignment="1">
      <alignment/>
    </xf>
    <xf numFmtId="1" fontId="0" fillId="8" borderId="72" xfId="55" applyNumberFormat="1" applyFont="1" applyFill="1" applyBorder="1" applyAlignment="1">
      <alignment vertical="center"/>
      <protection/>
    </xf>
    <xf numFmtId="0" fontId="0" fillId="8" borderId="73" xfId="0" applyFont="1" applyFill="1" applyBorder="1" applyAlignment="1">
      <alignment/>
    </xf>
    <xf numFmtId="0" fontId="0" fillId="19" borderId="73" xfId="0" applyFont="1" applyFill="1" applyBorder="1" applyAlignment="1">
      <alignment/>
    </xf>
    <xf numFmtId="0" fontId="0" fillId="18" borderId="73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9" borderId="73" xfId="0" applyFont="1" applyFill="1" applyBorder="1" applyAlignment="1">
      <alignment/>
    </xf>
    <xf numFmtId="0" fontId="0" fillId="9" borderId="74" xfId="0" applyFont="1" applyFill="1" applyBorder="1" applyAlignment="1">
      <alignment/>
    </xf>
    <xf numFmtId="1" fontId="0" fillId="3" borderId="54" xfId="55" applyNumberFormat="1" applyFont="1" applyFill="1" applyBorder="1" applyAlignment="1">
      <alignment vertical="center"/>
      <protection/>
    </xf>
    <xf numFmtId="0" fontId="0" fillId="3" borderId="7" xfId="0" applyFont="1" applyFill="1" applyBorder="1" applyAlignment="1">
      <alignment/>
    </xf>
    <xf numFmtId="0" fontId="0" fillId="3" borderId="73" xfId="0" applyFont="1" applyFill="1" applyBorder="1" applyAlignment="1">
      <alignment/>
    </xf>
    <xf numFmtId="1" fontId="0" fillId="8" borderId="7" xfId="55" applyNumberFormat="1" applyFont="1" applyFill="1" applyBorder="1" applyAlignment="1">
      <alignment vertical="center"/>
      <protection/>
    </xf>
    <xf numFmtId="1" fontId="0" fillId="19" borderId="7" xfId="55" applyNumberFormat="1" applyFont="1" applyFill="1" applyBorder="1" applyAlignment="1">
      <alignment vertical="center"/>
      <protection/>
    </xf>
    <xf numFmtId="1" fontId="0" fillId="18" borderId="7" xfId="55" applyNumberFormat="1" applyFont="1" applyFill="1" applyBorder="1" applyAlignment="1">
      <alignment vertical="center"/>
      <protection/>
    </xf>
    <xf numFmtId="1" fontId="0" fillId="0" borderId="7" xfId="55" applyNumberFormat="1" applyFont="1" applyFill="1" applyBorder="1" applyAlignment="1">
      <alignment vertical="center"/>
      <protection/>
    </xf>
    <xf numFmtId="1" fontId="0" fillId="3" borderId="7" xfId="55" applyNumberFormat="1" applyFont="1" applyFill="1" applyBorder="1" applyAlignment="1">
      <alignment vertical="center"/>
      <protection/>
    </xf>
    <xf numFmtId="1" fontId="0" fillId="9" borderId="7" xfId="55" applyNumberFormat="1" applyFont="1" applyFill="1" applyBorder="1" applyAlignment="1">
      <alignment vertical="center"/>
      <protection/>
    </xf>
    <xf numFmtId="1" fontId="0" fillId="9" borderId="71" xfId="55" applyNumberFormat="1" applyFont="1" applyFill="1" applyBorder="1" applyAlignment="1">
      <alignment vertical="center"/>
      <protection/>
    </xf>
    <xf numFmtId="0" fontId="0" fillId="9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/>
    </xf>
    <xf numFmtId="2" fontId="0" fillId="0" borderId="75" xfId="0" applyNumberFormat="1" applyFont="1" applyBorder="1" applyAlignment="1">
      <alignment/>
    </xf>
    <xf numFmtId="2" fontId="13" fillId="17" borderId="15" xfId="0" applyNumberFormat="1" applyFont="1" applyFill="1" applyBorder="1" applyAlignment="1">
      <alignment/>
    </xf>
    <xf numFmtId="1" fontId="9" fillId="17" borderId="41" xfId="0" applyNumberFormat="1" applyFont="1" applyFill="1" applyBorder="1" applyAlignment="1">
      <alignment horizontal="center"/>
    </xf>
    <xf numFmtId="1" fontId="9" fillId="17" borderId="47" xfId="0" applyNumberFormat="1" applyFont="1" applyFill="1" applyBorder="1" applyAlignment="1">
      <alignment horizontal="center"/>
    </xf>
    <xf numFmtId="2" fontId="0" fillId="16" borderId="76" xfId="0" applyNumberFormat="1" applyFont="1" applyFill="1" applyBorder="1" applyAlignment="1">
      <alignment/>
    </xf>
    <xf numFmtId="2" fontId="4" fillId="6" borderId="29" xfId="0" applyNumberFormat="1" applyFont="1" applyFill="1" applyBorder="1" applyAlignment="1">
      <alignment horizontal="center" wrapText="1"/>
    </xf>
    <xf numFmtId="2" fontId="4" fillId="6" borderId="32" xfId="0" applyNumberFormat="1" applyFont="1" applyFill="1" applyBorder="1" applyAlignment="1">
      <alignment horizontal="center" wrapText="1"/>
    </xf>
    <xf numFmtId="11" fontId="0" fillId="8" borderId="27" xfId="0" applyNumberFormat="1" applyFill="1" applyBorder="1" applyAlignment="1">
      <alignment horizontal="center" shrinkToFit="1"/>
    </xf>
    <xf numFmtId="11" fontId="0" fillId="8" borderId="28" xfId="0" applyNumberFormat="1" applyFill="1" applyBorder="1" applyAlignment="1">
      <alignment horizontal="center" shrinkToFit="1"/>
    </xf>
    <xf numFmtId="2" fontId="0" fillId="8" borderId="65" xfId="0" applyNumberFormat="1" applyFill="1" applyBorder="1" applyAlignment="1">
      <alignment horizontal="center" shrinkToFit="1"/>
    </xf>
    <xf numFmtId="0" fontId="26" fillId="8" borderId="40" xfId="0" applyFont="1" applyFill="1" applyBorder="1" applyAlignment="1" applyProtection="1">
      <alignment/>
      <protection/>
    </xf>
    <xf numFmtId="0" fontId="26" fillId="8" borderId="41" xfId="0" applyFont="1" applyFill="1" applyBorder="1" applyAlignment="1" applyProtection="1">
      <alignment horizontal="center"/>
      <protection locked="0"/>
    </xf>
    <xf numFmtId="11" fontId="26" fillId="8" borderId="33" xfId="0" applyNumberFormat="1" applyFont="1" applyFill="1" applyBorder="1" applyAlignment="1" applyProtection="1">
      <alignment horizontal="center"/>
      <protection locked="0"/>
    </xf>
    <xf numFmtId="11" fontId="0" fillId="8" borderId="13" xfId="0" applyNumberFormat="1" applyFont="1" applyFill="1" applyBorder="1" applyAlignment="1">
      <alignment horizontal="left"/>
    </xf>
    <xf numFmtId="0" fontId="25" fillId="8" borderId="41" xfId="0" applyFont="1" applyFill="1" applyBorder="1" applyAlignment="1">
      <alignment horizontal="center" shrinkToFit="1"/>
    </xf>
    <xf numFmtId="1" fontId="26" fillId="8" borderId="22" xfId="0" applyNumberFormat="1" applyFont="1" applyFill="1" applyBorder="1" applyAlignment="1">
      <alignment horizontal="center"/>
    </xf>
    <xf numFmtId="0" fontId="26" fillId="8" borderId="77" xfId="0" applyFont="1" applyFill="1" applyBorder="1" applyAlignment="1" applyProtection="1">
      <alignment/>
      <protection/>
    </xf>
    <xf numFmtId="0" fontId="26" fillId="8" borderId="47" xfId="0" applyFont="1" applyFill="1" applyBorder="1" applyAlignment="1" applyProtection="1">
      <alignment horizontal="center"/>
      <protection locked="0"/>
    </xf>
    <xf numFmtId="11" fontId="26" fillId="8" borderId="20" xfId="0" applyNumberFormat="1" applyFont="1" applyFill="1" applyBorder="1" applyAlignment="1" applyProtection="1">
      <alignment horizontal="center"/>
      <protection locked="0"/>
    </xf>
    <xf numFmtId="11" fontId="0" fillId="8" borderId="11" xfId="0" applyNumberFormat="1" applyFont="1" applyFill="1" applyBorder="1" applyAlignment="1">
      <alignment horizontal="left"/>
    </xf>
    <xf numFmtId="0" fontId="26" fillId="8" borderId="47" xfId="0" applyFont="1" applyFill="1" applyBorder="1" applyAlignment="1" applyProtection="1">
      <alignment horizontal="center" shrinkToFit="1"/>
      <protection locked="0"/>
    </xf>
    <xf numFmtId="0" fontId="26" fillId="19" borderId="40" xfId="0" applyFont="1" applyFill="1" applyBorder="1" applyAlignment="1" applyProtection="1">
      <alignment/>
      <protection/>
    </xf>
    <xf numFmtId="0" fontId="26" fillId="19" borderId="41" xfId="0" applyFont="1" applyFill="1" applyBorder="1" applyAlignment="1" applyProtection="1">
      <alignment horizontal="center"/>
      <protection locked="0"/>
    </xf>
    <xf numFmtId="11" fontId="26" fillId="19" borderId="33" xfId="0" applyNumberFormat="1" applyFont="1" applyFill="1" applyBorder="1" applyAlignment="1" applyProtection="1">
      <alignment horizontal="center"/>
      <protection locked="0"/>
    </xf>
    <xf numFmtId="11" fontId="0" fillId="19" borderId="13" xfId="0" applyNumberFormat="1" applyFont="1" applyFill="1" applyBorder="1" applyAlignment="1">
      <alignment horizontal="left"/>
    </xf>
    <xf numFmtId="0" fontId="25" fillId="19" borderId="41" xfId="0" applyFont="1" applyFill="1" applyBorder="1" applyAlignment="1">
      <alignment horizontal="center" shrinkToFit="1"/>
    </xf>
    <xf numFmtId="1" fontId="26" fillId="19" borderId="22" xfId="0" applyNumberFormat="1" applyFont="1" applyFill="1" applyBorder="1" applyAlignment="1">
      <alignment horizontal="center"/>
    </xf>
    <xf numFmtId="0" fontId="26" fillId="19" borderId="47" xfId="0" applyFont="1" applyFill="1" applyBorder="1" applyAlignment="1" applyProtection="1">
      <alignment horizontal="center"/>
      <protection locked="0"/>
    </xf>
    <xf numFmtId="11" fontId="26" fillId="19" borderId="20" xfId="0" applyNumberFormat="1" applyFont="1" applyFill="1" applyBorder="1" applyAlignment="1" applyProtection="1">
      <alignment horizontal="center"/>
      <protection locked="0"/>
    </xf>
    <xf numFmtId="11" fontId="0" fillId="19" borderId="11" xfId="0" applyNumberFormat="1" applyFont="1" applyFill="1" applyBorder="1" applyAlignment="1">
      <alignment horizontal="left"/>
    </xf>
    <xf numFmtId="0" fontId="26" fillId="19" borderId="47" xfId="0" applyFont="1" applyFill="1" applyBorder="1" applyAlignment="1" applyProtection="1">
      <alignment horizontal="center" shrinkToFit="1"/>
      <protection locked="0"/>
    </xf>
    <xf numFmtId="0" fontId="25" fillId="19" borderId="40" xfId="0" applyFont="1" applyFill="1" applyBorder="1" applyAlignment="1" applyProtection="1">
      <alignment/>
      <protection/>
    </xf>
    <xf numFmtId="0" fontId="25" fillId="19" borderId="41" xfId="0" applyFont="1" applyFill="1" applyBorder="1" applyAlignment="1">
      <alignment horizontal="center"/>
    </xf>
    <xf numFmtId="1" fontId="25" fillId="19" borderId="22" xfId="0" applyNumberFormat="1" applyFont="1" applyFill="1" applyBorder="1" applyAlignment="1">
      <alignment horizontal="center"/>
    </xf>
    <xf numFmtId="0" fontId="25" fillId="19" borderId="41" xfId="0" applyFont="1" applyFill="1" applyBorder="1" applyAlignment="1" applyProtection="1">
      <alignment horizontal="center"/>
      <protection locked="0"/>
    </xf>
    <xf numFmtId="11" fontId="25" fillId="19" borderId="41" xfId="0" applyNumberFormat="1" applyFont="1" applyFill="1" applyBorder="1" applyAlignment="1">
      <alignment horizontal="center"/>
    </xf>
    <xf numFmtId="0" fontId="25" fillId="19" borderId="47" xfId="0" applyFont="1" applyFill="1" applyBorder="1" applyAlignment="1">
      <alignment horizontal="center"/>
    </xf>
    <xf numFmtId="0" fontId="25" fillId="18" borderId="40" xfId="0" applyFont="1" applyFill="1" applyBorder="1" applyAlignment="1" applyProtection="1">
      <alignment/>
      <protection/>
    </xf>
    <xf numFmtId="0" fontId="25" fillId="18" borderId="41" xfId="0" applyFont="1" applyFill="1" applyBorder="1" applyAlignment="1">
      <alignment horizontal="center"/>
    </xf>
    <xf numFmtId="11" fontId="26" fillId="18" borderId="33" xfId="0" applyNumberFormat="1" applyFont="1" applyFill="1" applyBorder="1" applyAlignment="1" applyProtection="1">
      <alignment horizontal="center"/>
      <protection locked="0"/>
    </xf>
    <xf numFmtId="11" fontId="0" fillId="18" borderId="13" xfId="0" applyNumberFormat="1" applyFont="1" applyFill="1" applyBorder="1" applyAlignment="1">
      <alignment horizontal="left"/>
    </xf>
    <xf numFmtId="0" fontId="25" fillId="18" borderId="41" xfId="0" applyFont="1" applyFill="1" applyBorder="1" applyAlignment="1">
      <alignment horizontal="center" shrinkToFit="1"/>
    </xf>
    <xf numFmtId="1" fontId="25" fillId="18" borderId="22" xfId="0" applyNumberFormat="1" applyFont="1" applyFill="1" applyBorder="1" applyAlignment="1">
      <alignment horizontal="center"/>
    </xf>
    <xf numFmtId="11" fontId="25" fillId="18" borderId="41" xfId="0" applyNumberFormat="1" applyFont="1" applyFill="1" applyBorder="1" applyAlignment="1">
      <alignment horizontal="center"/>
    </xf>
    <xf numFmtId="11" fontId="26" fillId="18" borderId="20" xfId="0" applyNumberFormat="1" applyFont="1" applyFill="1" applyBorder="1" applyAlignment="1" applyProtection="1">
      <alignment horizontal="center"/>
      <protection locked="0"/>
    </xf>
    <xf numFmtId="11" fontId="0" fillId="18" borderId="11" xfId="0" applyNumberFormat="1" applyFont="1" applyFill="1" applyBorder="1" applyAlignment="1">
      <alignment horizontal="left"/>
    </xf>
    <xf numFmtId="0" fontId="26" fillId="18" borderId="41" xfId="0" applyFont="1" applyFill="1" applyBorder="1" applyAlignment="1" applyProtection="1">
      <alignment horizontal="center" shrinkToFit="1"/>
      <protection locked="0"/>
    </xf>
    <xf numFmtId="0" fontId="25" fillId="0" borderId="40" xfId="0" applyFont="1" applyFill="1" applyBorder="1" applyAlignment="1" applyProtection="1">
      <alignment/>
      <protection/>
    </xf>
    <xf numFmtId="0" fontId="25" fillId="3" borderId="41" xfId="0" applyFont="1" applyFill="1" applyBorder="1" applyAlignment="1" applyProtection="1">
      <alignment horizontal="center"/>
      <protection locked="0"/>
    </xf>
    <xf numFmtId="11" fontId="26" fillId="3" borderId="33" xfId="0" applyNumberFormat="1" applyFont="1" applyFill="1" applyBorder="1" applyAlignment="1" applyProtection="1">
      <alignment horizontal="center"/>
      <protection locked="0"/>
    </xf>
    <xf numFmtId="11" fontId="0" fillId="3" borderId="13" xfId="0" applyNumberFormat="1" applyFont="1" applyFill="1" applyBorder="1" applyAlignment="1">
      <alignment horizontal="left"/>
    </xf>
    <xf numFmtId="0" fontId="25" fillId="3" borderId="41" xfId="0" applyFont="1" applyFill="1" applyBorder="1" applyAlignment="1">
      <alignment horizontal="center" shrinkToFit="1"/>
    </xf>
    <xf numFmtId="1" fontId="25" fillId="3" borderId="22" xfId="0" applyNumberFormat="1" applyFont="1" applyFill="1" applyBorder="1" applyAlignment="1">
      <alignment horizontal="center"/>
    </xf>
    <xf numFmtId="0" fontId="25" fillId="3" borderId="41" xfId="0" applyFont="1" applyFill="1" applyBorder="1" applyAlignment="1">
      <alignment horizontal="center"/>
    </xf>
    <xf numFmtId="11" fontId="26" fillId="3" borderId="20" xfId="0" applyNumberFormat="1" applyFont="1" applyFill="1" applyBorder="1" applyAlignment="1" applyProtection="1">
      <alignment horizontal="center"/>
      <protection locked="0"/>
    </xf>
    <xf numFmtId="11" fontId="0" fillId="3" borderId="11" xfId="0" applyNumberFormat="1" applyFont="1" applyFill="1" applyBorder="1" applyAlignment="1">
      <alignment horizontal="left"/>
    </xf>
    <xf numFmtId="0" fontId="26" fillId="3" borderId="41" xfId="0" applyFont="1" applyFill="1" applyBorder="1" applyAlignment="1" applyProtection="1">
      <alignment horizontal="center" shrinkToFit="1"/>
      <protection locked="0"/>
    </xf>
    <xf numFmtId="0" fontId="25" fillId="9" borderId="41" xfId="0" applyFont="1" applyFill="1" applyBorder="1" applyAlignment="1">
      <alignment horizontal="center"/>
    </xf>
    <xf numFmtId="11" fontId="26" fillId="9" borderId="33" xfId="0" applyNumberFormat="1" applyFont="1" applyFill="1" applyBorder="1" applyAlignment="1" applyProtection="1">
      <alignment horizontal="center"/>
      <protection locked="0"/>
    </xf>
    <xf numFmtId="11" fontId="0" fillId="9" borderId="13" xfId="0" applyNumberFormat="1" applyFont="1" applyFill="1" applyBorder="1" applyAlignment="1">
      <alignment horizontal="left"/>
    </xf>
    <xf numFmtId="0" fontId="25" fillId="9" borderId="41" xfId="0" applyFont="1" applyFill="1" applyBorder="1" applyAlignment="1">
      <alignment horizontal="center" shrinkToFit="1"/>
    </xf>
    <xf numFmtId="1" fontId="25" fillId="9" borderId="22" xfId="0" applyNumberFormat="1" applyFont="1" applyFill="1" applyBorder="1" applyAlignment="1">
      <alignment horizontal="center"/>
    </xf>
    <xf numFmtId="11" fontId="26" fillId="9" borderId="20" xfId="0" applyNumberFormat="1" applyFont="1" applyFill="1" applyBorder="1" applyAlignment="1" applyProtection="1">
      <alignment horizontal="center"/>
      <protection locked="0"/>
    </xf>
    <xf numFmtId="11" fontId="0" fillId="9" borderId="11" xfId="0" applyNumberFormat="1" applyFont="1" applyFill="1" applyBorder="1" applyAlignment="1">
      <alignment horizontal="left"/>
    </xf>
    <xf numFmtId="0" fontId="26" fillId="9" borderId="41" xfId="0" applyFont="1" applyFill="1" applyBorder="1" applyAlignment="1" applyProtection="1">
      <alignment horizontal="center" shrinkToFit="1"/>
      <protection locked="0"/>
    </xf>
    <xf numFmtId="11" fontId="0" fillId="19" borderId="27" xfId="0" applyNumberFormat="1" applyFill="1" applyBorder="1" applyAlignment="1">
      <alignment horizontal="center" shrinkToFit="1"/>
    </xf>
    <xf numFmtId="11" fontId="0" fillId="19" borderId="28" xfId="0" applyNumberFormat="1" applyFill="1" applyBorder="1" applyAlignment="1">
      <alignment horizontal="center" shrinkToFit="1"/>
    </xf>
    <xf numFmtId="2" fontId="0" fillId="19" borderId="65" xfId="0" applyNumberFormat="1" applyFill="1" applyBorder="1" applyAlignment="1">
      <alignment horizontal="center" shrinkToFit="1"/>
    </xf>
    <xf numFmtId="11" fontId="0" fillId="18" borderId="27" xfId="0" applyNumberFormat="1" applyFill="1" applyBorder="1" applyAlignment="1">
      <alignment horizontal="center" shrinkToFit="1"/>
    </xf>
    <xf numFmtId="11" fontId="0" fillId="18" borderId="28" xfId="0" applyNumberFormat="1" applyFill="1" applyBorder="1" applyAlignment="1">
      <alignment horizontal="center" shrinkToFit="1"/>
    </xf>
    <xf numFmtId="2" fontId="0" fillId="18" borderId="65" xfId="0" applyNumberFormat="1" applyFill="1" applyBorder="1" applyAlignment="1">
      <alignment horizontal="center" shrinkToFit="1"/>
    </xf>
    <xf numFmtId="11" fontId="0" fillId="3" borderId="27" xfId="0" applyNumberFormat="1" applyFill="1" applyBorder="1" applyAlignment="1">
      <alignment horizontal="center" shrinkToFit="1"/>
    </xf>
    <xf numFmtId="11" fontId="0" fillId="3" borderId="28" xfId="0" applyNumberFormat="1" applyFill="1" applyBorder="1" applyAlignment="1">
      <alignment horizontal="center" shrinkToFit="1"/>
    </xf>
    <xf numFmtId="2" fontId="0" fillId="3" borderId="65" xfId="0" applyNumberFormat="1" applyFill="1" applyBorder="1" applyAlignment="1">
      <alignment horizontal="center" shrinkToFit="1"/>
    </xf>
    <xf numFmtId="11" fontId="0" fillId="9" borderId="27" xfId="0" applyNumberFormat="1" applyFill="1" applyBorder="1" applyAlignment="1">
      <alignment horizontal="center" shrinkToFit="1"/>
    </xf>
    <xf numFmtId="11" fontId="0" fillId="9" borderId="34" xfId="0" applyNumberFormat="1" applyFill="1" applyBorder="1" applyAlignment="1">
      <alignment horizontal="center" shrinkToFit="1"/>
    </xf>
    <xf numFmtId="11" fontId="0" fillId="9" borderId="28" xfId="0" applyNumberFormat="1" applyFill="1" applyBorder="1" applyAlignment="1">
      <alignment horizontal="center" shrinkToFit="1"/>
    </xf>
    <xf numFmtId="11" fontId="0" fillId="9" borderId="35" xfId="0" applyNumberFormat="1" applyFill="1" applyBorder="1" applyAlignment="1">
      <alignment horizontal="center" shrinkToFit="1"/>
    </xf>
    <xf numFmtId="2" fontId="0" fillId="9" borderId="65" xfId="0" applyNumberFormat="1" applyFill="1" applyBorder="1" applyAlignment="1">
      <alignment horizontal="center" shrinkToFit="1"/>
    </xf>
    <xf numFmtId="2" fontId="0" fillId="9" borderId="66" xfId="0" applyNumberFormat="1" applyFill="1" applyBorder="1" applyAlignment="1">
      <alignment horizontal="center" shrinkToFit="1"/>
    </xf>
    <xf numFmtId="11" fontId="0" fillId="9" borderId="16" xfId="0" applyNumberFormat="1" applyFill="1" applyBorder="1" applyAlignment="1">
      <alignment horizontal="center" shrinkToFit="1"/>
    </xf>
    <xf numFmtId="11" fontId="0" fillId="9" borderId="78" xfId="0" applyNumberFormat="1" applyFill="1" applyBorder="1" applyAlignment="1">
      <alignment horizontal="center" shrinkToFit="1"/>
    </xf>
    <xf numFmtId="11" fontId="0" fillId="3" borderId="16" xfId="0" applyNumberFormat="1" applyFill="1" applyBorder="1" applyAlignment="1">
      <alignment horizontal="center" shrinkToFit="1"/>
    </xf>
    <xf numFmtId="11" fontId="0" fillId="8" borderId="16" xfId="0" applyNumberFormat="1" applyFill="1" applyBorder="1" applyAlignment="1">
      <alignment horizontal="center" shrinkToFit="1"/>
    </xf>
    <xf numFmtId="11" fontId="0" fillId="19" borderId="16" xfId="0" applyNumberFormat="1" applyFill="1" applyBorder="1" applyAlignment="1">
      <alignment horizontal="center" shrinkToFit="1"/>
    </xf>
    <xf numFmtId="11" fontId="0" fillId="18" borderId="16" xfId="0" applyNumberFormat="1" applyFill="1" applyBorder="1" applyAlignment="1">
      <alignment horizontal="center" shrinkToFit="1"/>
    </xf>
    <xf numFmtId="1" fontId="9" fillId="17" borderId="16" xfId="0" applyNumberFormat="1" applyFont="1" applyFill="1" applyBorder="1" applyAlignment="1">
      <alignment horizontal="center" shrinkToFit="1"/>
    </xf>
    <xf numFmtId="1" fontId="0" fillId="8" borderId="16" xfId="0" applyNumberFormat="1" applyFill="1" applyBorder="1" applyAlignment="1">
      <alignment horizontal="center" shrinkToFit="1"/>
    </xf>
    <xf numFmtId="1" fontId="0" fillId="19" borderId="16" xfId="0" applyNumberFormat="1" applyFill="1" applyBorder="1" applyAlignment="1">
      <alignment horizontal="center" shrinkToFit="1"/>
    </xf>
    <xf numFmtId="1" fontId="0" fillId="18" borderId="16" xfId="0" applyNumberFormat="1" applyFill="1" applyBorder="1" applyAlignment="1">
      <alignment horizontal="center" shrinkToFit="1"/>
    </xf>
    <xf numFmtId="1" fontId="0" fillId="2" borderId="16" xfId="0" applyNumberFormat="1" applyFill="1" applyBorder="1" applyAlignment="1">
      <alignment horizontal="center" shrinkToFit="1"/>
    </xf>
    <xf numFmtId="1" fontId="0" fillId="3" borderId="16" xfId="0" applyNumberFormat="1" applyFill="1" applyBorder="1" applyAlignment="1">
      <alignment horizontal="center" shrinkToFit="1"/>
    </xf>
    <xf numFmtId="1" fontId="0" fillId="9" borderId="16" xfId="0" applyNumberFormat="1" applyFill="1" applyBorder="1" applyAlignment="1">
      <alignment horizontal="center" shrinkToFit="1"/>
    </xf>
    <xf numFmtId="1" fontId="0" fillId="9" borderId="78" xfId="0" applyNumberFormat="1" applyFill="1" applyBorder="1" applyAlignment="1">
      <alignment horizontal="center" shrinkToFit="1"/>
    </xf>
    <xf numFmtId="0" fontId="8" fillId="3" borderId="1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/>
    </xf>
    <xf numFmtId="0" fontId="8" fillId="3" borderId="33" xfId="0" applyFont="1" applyFill="1" applyBorder="1" applyAlignment="1">
      <alignment horizontal="center" shrinkToFit="1"/>
    </xf>
    <xf numFmtId="0" fontId="8" fillId="3" borderId="0" xfId="0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11" fontId="0" fillId="3" borderId="33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  <xf numFmtId="11" fontId="0" fillId="3" borderId="20" xfId="0" applyNumberFormat="1" applyFont="1" applyFill="1" applyBorder="1" applyAlignment="1">
      <alignment horizontal="center"/>
    </xf>
    <xf numFmtId="1" fontId="0" fillId="3" borderId="19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0" fontId="4" fillId="9" borderId="30" xfId="0" applyFont="1" applyFill="1" applyBorder="1" applyAlignment="1">
      <alignment/>
    </xf>
    <xf numFmtId="0" fontId="8" fillId="9" borderId="33" xfId="0" applyFont="1" applyFill="1" applyBorder="1" applyAlignment="1">
      <alignment horizontal="center" shrinkToFit="1"/>
    </xf>
    <xf numFmtId="0" fontId="8" fillId="9" borderId="0" xfId="0" applyFont="1" applyFill="1" applyBorder="1" applyAlignment="1">
      <alignment horizontal="center"/>
    </xf>
    <xf numFmtId="1" fontId="8" fillId="9" borderId="0" xfId="0" applyNumberFormat="1" applyFont="1" applyFill="1" applyBorder="1" applyAlignment="1">
      <alignment horizontal="center"/>
    </xf>
    <xf numFmtId="1" fontId="8" fillId="9" borderId="13" xfId="0" applyNumberFormat="1" applyFont="1" applyFill="1" applyBorder="1" applyAlignment="1">
      <alignment horizontal="center"/>
    </xf>
    <xf numFmtId="11" fontId="0" fillId="9" borderId="33" xfId="0" applyNumberFormat="1" applyFont="1" applyFill="1" applyBorder="1" applyAlignment="1">
      <alignment horizontal="center"/>
    </xf>
    <xf numFmtId="1" fontId="0" fillId="9" borderId="0" xfId="0" applyNumberFormat="1" applyFont="1" applyFill="1" applyBorder="1" applyAlignment="1">
      <alignment horizontal="center"/>
    </xf>
    <xf numFmtId="1" fontId="0" fillId="9" borderId="13" xfId="0" applyNumberFormat="1" applyFont="1" applyFill="1" applyBorder="1" applyAlignment="1">
      <alignment horizontal="center"/>
    </xf>
    <xf numFmtId="11" fontId="0" fillId="9" borderId="20" xfId="0" applyNumberFormat="1" applyFont="1" applyFill="1" applyBorder="1" applyAlignment="1">
      <alignment horizontal="center"/>
    </xf>
    <xf numFmtId="1" fontId="0" fillId="9" borderId="19" xfId="0" applyNumberFormat="1" applyFont="1" applyFill="1" applyBorder="1" applyAlignment="1">
      <alignment horizontal="center"/>
    </xf>
    <xf numFmtId="1" fontId="0" fillId="9" borderId="11" xfId="0" applyNumberFormat="1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 vertical="center" wrapText="1"/>
    </xf>
    <xf numFmtId="0" fontId="8" fillId="18" borderId="61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 wrapText="1"/>
    </xf>
    <xf numFmtId="0" fontId="8" fillId="18" borderId="79" xfId="0" applyFont="1" applyFill="1" applyBorder="1" applyAlignment="1">
      <alignment horizontal="center" wrapText="1"/>
    </xf>
    <xf numFmtId="11" fontId="0" fillId="18" borderId="61" xfId="0" applyNumberFormat="1" applyFont="1" applyFill="1" applyBorder="1" applyAlignment="1">
      <alignment/>
    </xf>
    <xf numFmtId="2" fontId="0" fillId="18" borderId="15" xfId="0" applyNumberFormat="1" applyFont="1" applyFill="1" applyBorder="1" applyAlignment="1">
      <alignment/>
    </xf>
    <xf numFmtId="11" fontId="0" fillId="18" borderId="62" xfId="0" applyNumberFormat="1" applyFont="1" applyFill="1" applyBorder="1" applyAlignment="1">
      <alignment/>
    </xf>
    <xf numFmtId="2" fontId="0" fillId="18" borderId="75" xfId="0" applyNumberFormat="1" applyFont="1" applyFill="1" applyBorder="1" applyAlignment="1">
      <alignment/>
    </xf>
    <xf numFmtId="0" fontId="4" fillId="18" borderId="30" xfId="0" applyFont="1" applyFill="1" applyBorder="1" applyAlignment="1">
      <alignment/>
    </xf>
    <xf numFmtId="0" fontId="8" fillId="18" borderId="33" xfId="0" applyFont="1" applyFill="1" applyBorder="1" applyAlignment="1">
      <alignment horizontal="center" shrinkToFit="1"/>
    </xf>
    <xf numFmtId="0" fontId="8" fillId="18" borderId="0" xfId="0" applyFont="1" applyFill="1" applyBorder="1" applyAlignment="1">
      <alignment horizontal="center"/>
    </xf>
    <xf numFmtId="1" fontId="8" fillId="18" borderId="0" xfId="0" applyNumberFormat="1" applyFont="1" applyFill="1" applyBorder="1" applyAlignment="1">
      <alignment horizontal="center"/>
    </xf>
    <xf numFmtId="1" fontId="8" fillId="18" borderId="13" xfId="0" applyNumberFormat="1" applyFont="1" applyFill="1" applyBorder="1" applyAlignment="1">
      <alignment horizontal="center"/>
    </xf>
    <xf numFmtId="11" fontId="0" fillId="18" borderId="33" xfId="0" applyNumberFormat="1" applyFont="1" applyFill="1" applyBorder="1" applyAlignment="1">
      <alignment horizontal="center"/>
    </xf>
    <xf numFmtId="1" fontId="0" fillId="18" borderId="0" xfId="0" applyNumberFormat="1" applyFont="1" applyFill="1" applyBorder="1" applyAlignment="1">
      <alignment horizontal="center"/>
    </xf>
    <xf numFmtId="1" fontId="0" fillId="18" borderId="13" xfId="0" applyNumberFormat="1" applyFont="1" applyFill="1" applyBorder="1" applyAlignment="1">
      <alignment horizontal="center"/>
    </xf>
    <xf numFmtId="11" fontId="0" fillId="18" borderId="20" xfId="0" applyNumberFormat="1" applyFont="1" applyFill="1" applyBorder="1" applyAlignment="1">
      <alignment horizontal="center"/>
    </xf>
    <xf numFmtId="1" fontId="0" fillId="18" borderId="19" xfId="0" applyNumberFormat="1" applyFont="1" applyFill="1" applyBorder="1" applyAlignment="1">
      <alignment horizontal="center"/>
    </xf>
    <xf numFmtId="1" fontId="0" fillId="18" borderId="11" xfId="0" applyNumberFormat="1" applyFont="1" applyFill="1" applyBorder="1" applyAlignment="1">
      <alignment horizontal="center"/>
    </xf>
    <xf numFmtId="0" fontId="4" fillId="19" borderId="30" xfId="0" applyFont="1" applyFill="1" applyBorder="1" applyAlignment="1">
      <alignment/>
    </xf>
    <xf numFmtId="0" fontId="8" fillId="19" borderId="33" xfId="0" applyFont="1" applyFill="1" applyBorder="1" applyAlignment="1">
      <alignment horizontal="center" shrinkToFit="1"/>
    </xf>
    <xf numFmtId="0" fontId="8" fillId="19" borderId="0" xfId="0" applyFont="1" applyFill="1" applyBorder="1" applyAlignment="1">
      <alignment horizontal="center"/>
    </xf>
    <xf numFmtId="1" fontId="8" fillId="19" borderId="0" xfId="0" applyNumberFormat="1" applyFont="1" applyFill="1" applyBorder="1" applyAlignment="1">
      <alignment horizontal="center"/>
    </xf>
    <xf numFmtId="1" fontId="8" fillId="19" borderId="13" xfId="0" applyNumberFormat="1" applyFont="1" applyFill="1" applyBorder="1" applyAlignment="1">
      <alignment horizontal="center"/>
    </xf>
    <xf numFmtId="11" fontId="0" fillId="19" borderId="33" xfId="0" applyNumberFormat="1" applyFont="1" applyFill="1" applyBorder="1" applyAlignment="1">
      <alignment horizontal="center"/>
    </xf>
    <xf numFmtId="1" fontId="0" fillId="19" borderId="0" xfId="0" applyNumberFormat="1" applyFont="1" applyFill="1" applyBorder="1" applyAlignment="1">
      <alignment horizontal="center"/>
    </xf>
    <xf numFmtId="1" fontId="0" fillId="19" borderId="13" xfId="0" applyNumberFormat="1" applyFont="1" applyFill="1" applyBorder="1" applyAlignment="1">
      <alignment horizontal="center"/>
    </xf>
    <xf numFmtId="11" fontId="0" fillId="19" borderId="20" xfId="0" applyNumberFormat="1" applyFont="1" applyFill="1" applyBorder="1" applyAlignment="1">
      <alignment horizontal="center"/>
    </xf>
    <xf numFmtId="1" fontId="0" fillId="19" borderId="19" xfId="0" applyNumberFormat="1" applyFont="1" applyFill="1" applyBorder="1" applyAlignment="1">
      <alignment horizontal="center"/>
    </xf>
    <xf numFmtId="1" fontId="0" fillId="19" borderId="11" xfId="0" applyNumberFormat="1" applyFont="1" applyFill="1" applyBorder="1" applyAlignment="1">
      <alignment horizontal="center"/>
    </xf>
    <xf numFmtId="0" fontId="8" fillId="19" borderId="61" xfId="0" applyNumberFormat="1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horizontal="center" vertical="center" wrapText="1"/>
    </xf>
    <xf numFmtId="0" fontId="8" fillId="19" borderId="21" xfId="0" applyFont="1" applyFill="1" applyBorder="1" applyAlignment="1">
      <alignment horizontal="center" vertical="center" wrapText="1"/>
    </xf>
    <xf numFmtId="11" fontId="0" fillId="19" borderId="61" xfId="0" applyNumberFormat="1" applyFont="1" applyFill="1" applyBorder="1" applyAlignment="1">
      <alignment horizontal="center"/>
    </xf>
    <xf numFmtId="2" fontId="0" fillId="19" borderId="15" xfId="0" applyNumberFormat="1" applyFont="1" applyFill="1" applyBorder="1" applyAlignment="1">
      <alignment/>
    </xf>
    <xf numFmtId="11" fontId="0" fillId="19" borderId="62" xfId="0" applyNumberFormat="1" applyFont="1" applyFill="1" applyBorder="1" applyAlignment="1">
      <alignment horizontal="center"/>
    </xf>
    <xf numFmtId="2" fontId="0" fillId="19" borderId="75" xfId="0" applyNumberFormat="1" applyFont="1" applyFill="1" applyBorder="1" applyAlignment="1">
      <alignment/>
    </xf>
    <xf numFmtId="0" fontId="8" fillId="8" borderId="61" xfId="0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11" fontId="0" fillId="8" borderId="61" xfId="0" applyNumberFormat="1" applyFont="1" applyFill="1" applyBorder="1" applyAlignment="1">
      <alignment/>
    </xf>
    <xf numFmtId="2" fontId="0" fillId="8" borderId="15" xfId="0" applyNumberFormat="1" applyFont="1" applyFill="1" applyBorder="1" applyAlignment="1">
      <alignment/>
    </xf>
    <xf numFmtId="11" fontId="0" fillId="8" borderId="62" xfId="0" applyNumberFormat="1" applyFont="1" applyFill="1" applyBorder="1" applyAlignment="1">
      <alignment/>
    </xf>
    <xf numFmtId="2" fontId="0" fillId="8" borderId="75" xfId="0" applyNumberFormat="1" applyFont="1" applyFill="1" applyBorder="1" applyAlignment="1">
      <alignment/>
    </xf>
    <xf numFmtId="2" fontId="4" fillId="8" borderId="30" xfId="0" applyNumberFormat="1" applyFont="1" applyFill="1" applyBorder="1" applyAlignment="1">
      <alignment/>
    </xf>
    <xf numFmtId="0" fontId="8" fillId="8" borderId="33" xfId="0" applyFont="1" applyFill="1" applyBorder="1" applyAlignment="1">
      <alignment horizontal="center" shrinkToFit="1"/>
    </xf>
    <xf numFmtId="0" fontId="8" fillId="8" borderId="0" xfId="0" applyFont="1" applyFill="1" applyBorder="1" applyAlignment="1">
      <alignment horizontal="center"/>
    </xf>
    <xf numFmtId="1" fontId="8" fillId="8" borderId="0" xfId="0" applyNumberFormat="1" applyFont="1" applyFill="1" applyBorder="1" applyAlignment="1">
      <alignment horizontal="center"/>
    </xf>
    <xf numFmtId="1" fontId="8" fillId="8" borderId="13" xfId="0" applyNumberFormat="1" applyFont="1" applyFill="1" applyBorder="1" applyAlignment="1">
      <alignment horizontal="center"/>
    </xf>
    <xf numFmtId="11" fontId="0" fillId="8" borderId="33" xfId="0" applyNumberFormat="1" applyFont="1" applyFill="1" applyBorder="1" applyAlignment="1">
      <alignment horizontal="center"/>
    </xf>
    <xf numFmtId="1" fontId="0" fillId="8" borderId="0" xfId="0" applyNumberFormat="1" applyFont="1" applyFill="1" applyBorder="1" applyAlignment="1">
      <alignment horizontal="center"/>
    </xf>
    <xf numFmtId="1" fontId="0" fillId="8" borderId="13" xfId="0" applyNumberFormat="1" applyFont="1" applyFill="1" applyBorder="1" applyAlignment="1">
      <alignment horizontal="center"/>
    </xf>
    <xf numFmtId="11" fontId="0" fillId="8" borderId="20" xfId="0" applyNumberFormat="1" applyFont="1" applyFill="1" applyBorder="1" applyAlignment="1">
      <alignment horizontal="center"/>
    </xf>
    <xf numFmtId="1" fontId="0" fillId="8" borderId="19" xfId="0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1" fontId="0" fillId="8" borderId="21" xfId="0" applyNumberFormat="1" applyFont="1" applyFill="1" applyBorder="1" applyAlignment="1">
      <alignment/>
    </xf>
    <xf numFmtId="1" fontId="0" fillId="19" borderId="21" xfId="0" applyNumberFormat="1" applyFont="1" applyFill="1" applyBorder="1" applyAlignment="1">
      <alignment/>
    </xf>
    <xf numFmtId="1" fontId="0" fillId="18" borderId="79" xfId="0" applyNumberFormat="1" applyFill="1" applyBorder="1" applyAlignment="1">
      <alignment/>
    </xf>
    <xf numFmtId="1" fontId="0" fillId="18" borderId="80" xfId="0" applyNumberFormat="1" applyFill="1" applyBorder="1" applyAlignment="1">
      <alignment/>
    </xf>
    <xf numFmtId="1" fontId="0" fillId="18" borderId="79" xfId="0" applyNumberFormat="1" applyFont="1" applyFill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81" xfId="0" applyNumberFormat="1" applyFont="1" applyBorder="1" applyAlignment="1">
      <alignment/>
    </xf>
    <xf numFmtId="0" fontId="8" fillId="3" borderId="61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11" fontId="0" fillId="3" borderId="61" xfId="0" applyNumberFormat="1" applyFont="1" applyFill="1" applyBorder="1" applyAlignment="1">
      <alignment/>
    </xf>
    <xf numFmtId="2" fontId="0" fillId="3" borderId="15" xfId="0" applyNumberFormat="1" applyFont="1" applyFill="1" applyBorder="1" applyAlignment="1">
      <alignment/>
    </xf>
    <xf numFmtId="1" fontId="0" fillId="3" borderId="21" xfId="0" applyNumberFormat="1" applyFont="1" applyFill="1" applyBorder="1" applyAlignment="1">
      <alignment/>
    </xf>
    <xf numFmtId="11" fontId="0" fillId="3" borderId="62" xfId="0" applyNumberFormat="1" applyFont="1" applyFill="1" applyBorder="1" applyAlignment="1">
      <alignment/>
    </xf>
    <xf numFmtId="2" fontId="0" fillId="3" borderId="75" xfId="0" applyNumberFormat="1" applyFont="1" applyFill="1" applyBorder="1" applyAlignment="1">
      <alignment/>
    </xf>
    <xf numFmtId="1" fontId="0" fillId="3" borderId="81" xfId="0" applyNumberFormat="1" applyFont="1" applyFill="1" applyBorder="1" applyAlignment="1">
      <alignment/>
    </xf>
    <xf numFmtId="0" fontId="8" fillId="9" borderId="61" xfId="0" applyNumberFormat="1" applyFont="1" applyFill="1" applyBorder="1" applyAlignment="1">
      <alignment horizontal="center" vertical="center" wrapText="1"/>
    </xf>
    <xf numFmtId="0" fontId="8" fillId="9" borderId="79" xfId="0" applyFont="1" applyFill="1" applyBorder="1" applyAlignment="1">
      <alignment wrapText="1"/>
    </xf>
    <xf numFmtId="11" fontId="0" fillId="9" borderId="61" xfId="0" applyNumberFormat="1" applyFont="1" applyFill="1" applyBorder="1" applyAlignment="1">
      <alignment wrapText="1"/>
    </xf>
    <xf numFmtId="2" fontId="0" fillId="9" borderId="15" xfId="0" applyNumberFormat="1" applyFont="1" applyFill="1" applyBorder="1" applyAlignment="1">
      <alignment wrapText="1"/>
    </xf>
    <xf numFmtId="1" fontId="0" fillId="9" borderId="79" xfId="0" applyNumberFormat="1" applyFill="1" applyBorder="1" applyAlignment="1">
      <alignment wrapText="1"/>
    </xf>
    <xf numFmtId="11" fontId="0" fillId="9" borderId="62" xfId="0" applyNumberFormat="1" applyFont="1" applyFill="1" applyBorder="1" applyAlignment="1">
      <alignment wrapText="1"/>
    </xf>
    <xf numFmtId="2" fontId="0" fillId="9" borderId="75" xfId="0" applyNumberFormat="1" applyFont="1" applyFill="1" applyBorder="1" applyAlignment="1">
      <alignment wrapText="1"/>
    </xf>
    <xf numFmtId="1" fontId="0" fillId="9" borderId="80" xfId="0" applyNumberFormat="1" applyFill="1" applyBorder="1" applyAlignment="1">
      <alignment wrapText="1"/>
    </xf>
    <xf numFmtId="1" fontId="0" fillId="9" borderId="79" xfId="0" applyNumberFormat="1" applyFont="1" applyFill="1" applyBorder="1" applyAlignment="1">
      <alignment wrapText="1"/>
    </xf>
    <xf numFmtId="0" fontId="24" fillId="0" borderId="28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0" fillId="0" borderId="31" xfId="0" applyBorder="1" applyAlignment="1">
      <alignment/>
    </xf>
    <xf numFmtId="1" fontId="16" fillId="16" borderId="31" xfId="0" applyNumberFormat="1" applyFont="1" applyFill="1" applyBorder="1" applyAlignment="1">
      <alignment horizontal="center" wrapText="1"/>
    </xf>
    <xf numFmtId="2" fontId="0" fillId="8" borderId="21" xfId="0" applyNumberFormat="1" applyFont="1" applyFill="1" applyBorder="1" applyAlignment="1">
      <alignment/>
    </xf>
    <xf numFmtId="2" fontId="0" fillId="8" borderId="30" xfId="0" applyNumberFormat="1" applyFont="1" applyFill="1" applyBorder="1" applyAlignment="1">
      <alignment/>
    </xf>
    <xf numFmtId="2" fontId="0" fillId="19" borderId="21" xfId="0" applyNumberFormat="1" applyFont="1" applyFill="1" applyBorder="1" applyAlignment="1">
      <alignment/>
    </xf>
    <xf numFmtId="2" fontId="0" fillId="19" borderId="30" xfId="0" applyNumberFormat="1" applyFont="1" applyFill="1" applyBorder="1" applyAlignment="1">
      <alignment/>
    </xf>
    <xf numFmtId="0" fontId="8" fillId="18" borderId="21" xfId="0" applyFont="1" applyFill="1" applyBorder="1" applyAlignment="1">
      <alignment horizontal="center" vertical="center" wrapText="1"/>
    </xf>
    <xf numFmtId="2" fontId="0" fillId="18" borderId="21" xfId="0" applyNumberFormat="1" applyFont="1" applyFill="1" applyBorder="1" applyAlignment="1">
      <alignment/>
    </xf>
    <xf numFmtId="2" fontId="0" fillId="18" borderId="81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0" fillId="3" borderId="21" xfId="0" applyNumberFormat="1" applyFont="1" applyFill="1" applyBorder="1" applyAlignment="1">
      <alignment/>
    </xf>
    <xf numFmtId="2" fontId="0" fillId="3" borderId="81" xfId="0" applyNumberFormat="1" applyFont="1" applyFill="1" applyBorder="1" applyAlignment="1">
      <alignment/>
    </xf>
    <xf numFmtId="0" fontId="8" fillId="9" borderId="21" xfId="0" applyFont="1" applyFill="1" applyBorder="1" applyAlignment="1">
      <alignment horizontal="center" vertical="center" wrapText="1"/>
    </xf>
    <xf numFmtId="2" fontId="0" fillId="9" borderId="21" xfId="0" applyNumberFormat="1" applyFont="1" applyFill="1" applyBorder="1" applyAlignment="1">
      <alignment wrapText="1"/>
    </xf>
    <xf numFmtId="2" fontId="0" fillId="9" borderId="81" xfId="0" applyNumberFormat="1" applyFont="1" applyFill="1" applyBorder="1" applyAlignment="1">
      <alignment wrapText="1"/>
    </xf>
    <xf numFmtId="14" fontId="25" fillId="0" borderId="0" xfId="0" applyNumberFormat="1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1" fillId="2" borderId="31" xfId="55" applyFont="1" applyFill="1" applyBorder="1">
      <alignment/>
      <protection/>
    </xf>
    <xf numFmtId="20" fontId="41" fillId="2" borderId="32" xfId="55" applyNumberFormat="1" applyFont="1" applyFill="1" applyBorder="1">
      <alignment/>
      <protection/>
    </xf>
    <xf numFmtId="0" fontId="8" fillId="2" borderId="31" xfId="55" applyFont="1" applyFill="1" applyBorder="1">
      <alignment/>
      <protection/>
    </xf>
    <xf numFmtId="0" fontId="4" fillId="6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8" fillId="17" borderId="30" xfId="55" applyFont="1" applyFill="1" applyBorder="1" applyAlignment="1">
      <alignment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8" fillId="16" borderId="30" xfId="55" applyFont="1" applyFill="1" applyBorder="1" applyAlignment="1">
      <alignment wrapText="1"/>
      <protection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2" borderId="15" xfId="55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9" fillId="17" borderId="15" xfId="0" applyFont="1" applyFill="1" applyBorder="1" applyAlignment="1">
      <alignment/>
    </xf>
    <xf numFmtId="0" fontId="11" fillId="17" borderId="15" xfId="0" applyFont="1" applyFill="1" applyBorder="1" applyAlignment="1">
      <alignment/>
    </xf>
    <xf numFmtId="15" fontId="4" fillId="2" borderId="17" xfId="55" applyNumberFormat="1" applyFont="1" applyFill="1" applyBorder="1" applyAlignment="1">
      <alignment horizontal="center"/>
      <protection/>
    </xf>
    <xf numFmtId="15" fontId="0" fillId="0" borderId="46" xfId="0" applyNumberFormat="1" applyFont="1" applyBorder="1" applyAlignment="1">
      <alignment/>
    </xf>
    <xf numFmtId="0" fontId="8" fillId="2" borderId="31" xfId="55" applyFont="1" applyFill="1" applyBorder="1" applyAlignment="1">
      <alignment horizontal="center"/>
      <protection/>
    </xf>
    <xf numFmtId="0" fontId="21" fillId="0" borderId="31" xfId="0" applyFont="1" applyBorder="1" applyAlignment="1">
      <alignment horizontal="center"/>
    </xf>
    <xf numFmtId="0" fontId="4" fillId="2" borderId="31" xfId="55" applyFont="1" applyFill="1" applyBorder="1" applyAlignment="1">
      <alignment horizontal="center" wrapText="1"/>
      <protection/>
    </xf>
    <xf numFmtId="0" fontId="0" fillId="0" borderId="31" xfId="0" applyFont="1" applyBorder="1" applyAlignment="1">
      <alignment wrapText="1"/>
    </xf>
    <xf numFmtId="15" fontId="4" fillId="2" borderId="31" xfId="55" applyNumberFormat="1" applyFont="1" applyFill="1" applyBorder="1" applyAlignment="1">
      <alignment horizontal="center"/>
      <protection/>
    </xf>
    <xf numFmtId="15" fontId="0" fillId="0" borderId="31" xfId="0" applyNumberFormat="1" applyFont="1" applyBorder="1" applyAlignment="1">
      <alignment/>
    </xf>
    <xf numFmtId="0" fontId="0" fillId="18" borderId="15" xfId="0" applyFont="1" applyFill="1" applyBorder="1" applyAlignment="1">
      <alignment/>
    </xf>
    <xf numFmtId="0" fontId="10" fillId="16" borderId="15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41" fillId="2" borderId="10" xfId="55" applyFont="1" applyFill="1" applyBorder="1" applyAlignment="1">
      <alignment horizontal="center"/>
      <protection/>
    </xf>
    <xf numFmtId="0" fontId="41" fillId="0" borderId="0" xfId="0" applyFont="1" applyBorder="1" applyAlignment="1">
      <alignment horizontal="center"/>
    </xf>
    <xf numFmtId="0" fontId="8" fillId="2" borderId="16" xfId="55" applyFont="1" applyFill="1" applyBorder="1" applyAlignment="1">
      <alignment horizontal="center"/>
      <protection/>
    </xf>
    <xf numFmtId="0" fontId="21" fillId="0" borderId="17" xfId="0" applyFont="1" applyBorder="1" applyAlignment="1">
      <alignment horizontal="center"/>
    </xf>
    <xf numFmtId="0" fontId="4" fillId="2" borderId="17" xfId="55" applyFont="1" applyFill="1" applyBorder="1" applyAlignment="1">
      <alignment horizontal="center"/>
      <protection/>
    </xf>
    <xf numFmtId="0" fontId="0" fillId="0" borderId="46" xfId="0" applyFont="1" applyBorder="1" applyAlignment="1">
      <alignment/>
    </xf>
    <xf numFmtId="11" fontId="4" fillId="0" borderId="82" xfId="0" applyNumberFormat="1" applyFont="1" applyBorder="1" applyAlignment="1">
      <alignment horizontal="center" vertical="center"/>
    </xf>
    <xf numFmtId="11" fontId="4" fillId="0" borderId="83" xfId="0" applyNumberFormat="1" applyFont="1" applyBorder="1" applyAlignment="1">
      <alignment horizontal="center" vertical="center"/>
    </xf>
    <xf numFmtId="11" fontId="4" fillId="0" borderId="17" xfId="0" applyNumberFormat="1" applyFont="1" applyBorder="1" applyAlignment="1">
      <alignment horizontal="center" vertical="center"/>
    </xf>
    <xf numFmtId="0" fontId="8" fillId="18" borderId="84" xfId="0" applyFont="1" applyFill="1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1" fontId="8" fillId="0" borderId="8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8" fillId="3" borderId="84" xfId="0" applyFont="1" applyFill="1" applyBorder="1" applyAlignment="1">
      <alignment horizontal="center" shrinkToFit="1"/>
    </xf>
    <xf numFmtId="1" fontId="8" fillId="9" borderId="84" xfId="0" applyNumberFormat="1" applyFont="1" applyFill="1" applyBorder="1" applyAlignment="1">
      <alignment horizontal="center" wrapText="1"/>
    </xf>
    <xf numFmtId="0" fontId="0" fillId="0" borderId="85" xfId="0" applyBorder="1" applyAlignment="1">
      <alignment wrapText="1"/>
    </xf>
    <xf numFmtId="0" fontId="0" fillId="0" borderId="86" xfId="0" applyBorder="1" applyAlignment="1">
      <alignment wrapText="1"/>
    </xf>
    <xf numFmtId="2" fontId="4" fillId="8" borderId="31" xfId="0" applyNumberFormat="1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0" fillId="19" borderId="31" xfId="0" applyFill="1" applyBorder="1" applyAlignment="1">
      <alignment horizontal="center"/>
    </xf>
    <xf numFmtId="2" fontId="8" fillId="8" borderId="84" xfId="0" applyNumberFormat="1" applyFont="1" applyFill="1" applyBorder="1" applyAlignment="1">
      <alignment horizontal="center" shrinkToFit="1"/>
    </xf>
    <xf numFmtId="1" fontId="8" fillId="19" borderId="84" xfId="0" applyNumberFormat="1" applyFont="1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4" fillId="18" borderId="31" xfId="0" applyFont="1" applyFill="1" applyBorder="1" applyAlignment="1">
      <alignment horizontal="center"/>
    </xf>
    <xf numFmtId="0" fontId="0" fillId="18" borderId="31" xfId="0" applyFill="1" applyBorder="1" applyAlignment="1">
      <alignment horizontal="center"/>
    </xf>
    <xf numFmtId="0" fontId="0" fillId="18" borderId="32" xfId="0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11" fontId="19" fillId="0" borderId="15" xfId="0" applyNumberFormat="1" applyFont="1" applyFill="1" applyBorder="1" applyAlignment="1">
      <alignment horizontal="center" vertical="center"/>
    </xf>
    <xf numFmtId="11" fontId="20" fillId="0" borderId="82" xfId="0" applyNumberFormat="1" applyFont="1" applyBorder="1" applyAlignment="1">
      <alignment horizontal="center" vertical="center"/>
    </xf>
    <xf numFmtId="11" fontId="20" fillId="0" borderId="17" xfId="0" applyNumberFormat="1" applyFont="1" applyBorder="1" applyAlignment="1">
      <alignment horizontal="center" vertical="center"/>
    </xf>
    <xf numFmtId="11" fontId="20" fillId="0" borderId="46" xfId="0" applyNumberFormat="1" applyFont="1" applyBorder="1" applyAlignment="1">
      <alignment horizontal="center" vertical="center"/>
    </xf>
    <xf numFmtId="11" fontId="19" fillId="0" borderId="47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valuation 9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5"/>
          <c:y val="0"/>
          <c:w val="0.63175"/>
          <c:h val="0.81075"/>
        </c:manualLayout>
      </c:layout>
      <c:scatterChart>
        <c:scatterStyle val="lineMarker"/>
        <c:varyColors val="0"/>
        <c:ser>
          <c:idx val="8"/>
          <c:order val="0"/>
          <c:tx>
            <c:strRef>
              <c:f>'ER Agonist REPORT'!$D$26</c:f>
              <c:strCache>
                <c:ptCount val="1"/>
                <c:pt idx="0">
                  <c:v>DMSO Mean +3x St. Dev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'ER Agonist REPORT'!$E$27:$E$28</c:f>
              <c:numCache/>
            </c:numRef>
          </c:xVal>
          <c:yVal>
            <c:numRef>
              <c:f>'ER Agonist REPORT'!$D$27:$D$28</c:f>
              <c:numCache/>
            </c:numRef>
          </c:yVal>
          <c:smooth val="0"/>
        </c:ser>
        <c:ser>
          <c:idx val="3"/>
          <c:order val="1"/>
          <c:tx>
            <c:strRef>
              <c:f>'ER Agonist REPORT'!$B$15</c:f>
              <c:strCache>
                <c:ptCount val="1"/>
                <c:pt idx="0">
                  <c:v>Mean Adj E2 RLU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REPORT'!$C$16:$C$19</c:f>
                <c:numCache>
                  <c:ptCount val="4"/>
                  <c:pt idx="0">
                    <c:v>1171.6759364261093</c:v>
                  </c:pt>
                  <c:pt idx="1">
                    <c:v>108.18733752154178</c:v>
                  </c:pt>
                  <c:pt idx="2">
                    <c:v>840.749962830805</c:v>
                  </c:pt>
                  <c:pt idx="3">
                    <c:v>320.319371877506</c:v>
                  </c:pt>
                </c:numCache>
              </c:numRef>
            </c:plus>
            <c:minus>
              <c:numRef>
                <c:f>'ER Agonist REPORT'!$C$16:$C$19</c:f>
                <c:numCache>
                  <c:ptCount val="4"/>
                  <c:pt idx="0">
                    <c:v>1171.6759364261093</c:v>
                  </c:pt>
                  <c:pt idx="1">
                    <c:v>108.18733752154178</c:v>
                  </c:pt>
                  <c:pt idx="2">
                    <c:v>840.749962830805</c:v>
                  </c:pt>
                  <c:pt idx="3">
                    <c:v>320.319371877506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Agonist REPORT'!$A$4:$A$7</c:f>
              <c:numCache/>
            </c:numRef>
          </c:xVal>
          <c:yVal>
            <c:numRef>
              <c:f>'ER Agonist REPORT'!$B$16:$B$19</c:f>
              <c:numCache/>
            </c:numRef>
          </c:yVal>
          <c:smooth val="0"/>
        </c:ser>
        <c:ser>
          <c:idx val="0"/>
          <c:order val="2"/>
          <c:tx>
            <c:strRef>
              <c:f>'ER Agonist REPORT'!$A$32</c:f>
              <c:strCache>
                <c:ptCount val="1"/>
                <c:pt idx="0">
                  <c:v>Chemical 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REPORT'!$C$54:$C$60</c:f>
                <c:numCache>
                  <c:ptCount val="7"/>
                  <c:pt idx="0">
                    <c:v>20.450084474486474</c:v>
                  </c:pt>
                  <c:pt idx="1">
                    <c:v>264.04667895025295</c:v>
                  </c:pt>
                  <c:pt idx="2">
                    <c:v>701.9190759338065</c:v>
                  </c:pt>
                  <c:pt idx="3">
                    <c:v>1269.7096566378125</c:v>
                  </c:pt>
                  <c:pt idx="4">
                    <c:v>159.99183735934196</c:v>
                  </c:pt>
                  <c:pt idx="5">
                    <c:v>576.812676795661</c:v>
                  </c:pt>
                  <c:pt idx="6">
                    <c:v>145.55648361266887</c:v>
                  </c:pt>
                </c:numCache>
              </c:numRef>
            </c:plus>
            <c:minus>
              <c:numRef>
                <c:f>'ER Agonist REPORT'!$C$54:$C$60</c:f>
                <c:numCache>
                  <c:ptCount val="7"/>
                  <c:pt idx="0">
                    <c:v>20.450084474486474</c:v>
                  </c:pt>
                  <c:pt idx="1">
                    <c:v>264.04667895025295</c:v>
                  </c:pt>
                  <c:pt idx="2">
                    <c:v>701.9190759338065</c:v>
                  </c:pt>
                  <c:pt idx="3">
                    <c:v>1269.7096566378125</c:v>
                  </c:pt>
                  <c:pt idx="4">
                    <c:v>159.99183735934196</c:v>
                  </c:pt>
                  <c:pt idx="5">
                    <c:v>576.812676795661</c:v>
                  </c:pt>
                  <c:pt idx="6">
                    <c:v>145.55648361266887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Agonist REPORT'!$A$34:$A$40</c:f>
              <c:numCache/>
            </c:numRef>
          </c:xVal>
          <c:yVal>
            <c:numRef>
              <c:f>'ER Agonist REPORT'!$B$54:$B$60</c:f>
              <c:numCache/>
            </c:numRef>
          </c:yVal>
          <c:smooth val="0"/>
        </c:ser>
        <c:ser>
          <c:idx val="4"/>
          <c:order val="3"/>
          <c:tx>
            <c:strRef>
              <c:f>'ER Agonist REPORT'!$F$32</c:f>
              <c:strCache>
                <c:ptCount val="1"/>
                <c:pt idx="0">
                  <c:v>Chemical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REPORT'!$G$54:$G$60</c:f>
                <c:numCache>
                  <c:ptCount val="7"/>
                  <c:pt idx="0">
                    <c:v>150.36826819490807</c:v>
                  </c:pt>
                  <c:pt idx="1">
                    <c:v>291.71444029811835</c:v>
                  </c:pt>
                  <c:pt idx="2">
                    <c:v>211.71852161842824</c:v>
                  </c:pt>
                  <c:pt idx="3">
                    <c:v>66.7635110785381</c:v>
                  </c:pt>
                  <c:pt idx="4">
                    <c:v>259.23489436801884</c:v>
                  </c:pt>
                  <c:pt idx="5">
                    <c:v>64.95909186020589</c:v>
                  </c:pt>
                  <c:pt idx="6">
                    <c:v>303.743901753711</c:v>
                  </c:pt>
                </c:numCache>
              </c:numRef>
            </c:plus>
            <c:minus>
              <c:numRef>
                <c:f>'ER Agonist REPORT'!$G$54:$G$60</c:f>
                <c:numCache>
                  <c:ptCount val="7"/>
                  <c:pt idx="0">
                    <c:v>150.36826819490807</c:v>
                  </c:pt>
                  <c:pt idx="1">
                    <c:v>291.71444029811835</c:v>
                  </c:pt>
                  <c:pt idx="2">
                    <c:v>211.71852161842824</c:v>
                  </c:pt>
                  <c:pt idx="3">
                    <c:v>66.7635110785381</c:v>
                  </c:pt>
                  <c:pt idx="4">
                    <c:v>259.23489436801884</c:v>
                  </c:pt>
                  <c:pt idx="5">
                    <c:v>64.95909186020589</c:v>
                  </c:pt>
                  <c:pt idx="6">
                    <c:v>303.743901753711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Agonist REPORT'!$F$34:$F$40</c:f>
              <c:numCache/>
            </c:numRef>
          </c:xVal>
          <c:yVal>
            <c:numRef>
              <c:f>'ER Agonist REPORT'!$F$54:$F$60</c:f>
              <c:numCache/>
            </c:numRef>
          </c:yVal>
          <c:smooth val="0"/>
        </c:ser>
        <c:ser>
          <c:idx val="6"/>
          <c:order val="4"/>
          <c:tx>
            <c:strRef>
              <c:f>'ER Agonist REPORT'!$K$32</c:f>
              <c:strCache>
                <c:ptCount val="1"/>
                <c:pt idx="0">
                  <c:v>Chemical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REPORT'!$K$54:$K$60</c:f>
                <c:numCache>
                  <c:ptCount val="7"/>
                  <c:pt idx="0">
                    <c:v>197.88464094449697</c:v>
                  </c:pt>
                  <c:pt idx="1">
                    <c:v>256.2275290041205</c:v>
                  </c:pt>
                  <c:pt idx="2">
                    <c:v>196.68169479893862</c:v>
                  </c:pt>
                  <c:pt idx="3">
                    <c:v>155.7815258498844</c:v>
                  </c:pt>
                  <c:pt idx="4">
                    <c:v>126.91081835650145</c:v>
                  </c:pt>
                  <c:pt idx="5">
                    <c:v>9.022096091686103</c:v>
                  </c:pt>
                  <c:pt idx="6">
                    <c:v>9.022096091686103</c:v>
                  </c:pt>
                </c:numCache>
              </c:numRef>
            </c:plus>
            <c:minus>
              <c:numRef>
                <c:f>'ER Agonist REPORT'!$K$54:$K$60</c:f>
                <c:numCache>
                  <c:ptCount val="7"/>
                  <c:pt idx="0">
                    <c:v>197.88464094449697</c:v>
                  </c:pt>
                  <c:pt idx="1">
                    <c:v>256.2275290041205</c:v>
                  </c:pt>
                  <c:pt idx="2">
                    <c:v>196.68169479893862</c:v>
                  </c:pt>
                  <c:pt idx="3">
                    <c:v>155.7815258498844</c:v>
                  </c:pt>
                  <c:pt idx="4">
                    <c:v>126.91081835650145</c:v>
                  </c:pt>
                  <c:pt idx="5">
                    <c:v>9.022096091686103</c:v>
                  </c:pt>
                  <c:pt idx="6">
                    <c:v>9.022096091686103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Agonist REPORT'!$K$34:$K$40</c:f>
              <c:numCache/>
            </c:numRef>
          </c:xVal>
          <c:yVal>
            <c:numRef>
              <c:f>'ER Agonist REPORT'!$J$54:$J$60</c:f>
              <c:numCache/>
            </c:numRef>
          </c:yVal>
          <c:smooth val="0"/>
        </c:ser>
        <c:ser>
          <c:idx val="9"/>
          <c:order val="5"/>
          <c:tx>
            <c:strRef>
              <c:f>'ER Agonist REPORT'!$A$41</c:f>
              <c:strCache>
                <c:ptCount val="1"/>
                <c:pt idx="0">
                  <c:v>Chemical 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REPORT'!$C$63:$C$69</c:f>
                <c:numCache>
                  <c:ptCount val="7"/>
                  <c:pt idx="0">
                    <c:v>422.8355701640719</c:v>
                  </c:pt>
                  <c:pt idx="1">
                    <c:v>83.00328404359742</c:v>
                  </c:pt>
                  <c:pt idx="2">
                    <c:v>427.6473547463152</c:v>
                  </c:pt>
                  <c:pt idx="3">
                    <c:v>342.23817841160707</c:v>
                  </c:pt>
                  <c:pt idx="4">
                    <c:v>142.54911824877337</c:v>
                  </c:pt>
                  <c:pt idx="5">
                    <c:v>111.2725184642309</c:v>
                  </c:pt>
                  <c:pt idx="6">
                    <c:v>21.051557547306896</c:v>
                  </c:pt>
                </c:numCache>
              </c:numRef>
            </c:plus>
            <c:minus>
              <c:numRef>
                <c:f>'ER Agonist REPORT'!$C$63:$C$69</c:f>
                <c:numCache>
                  <c:ptCount val="7"/>
                  <c:pt idx="0">
                    <c:v>422.8355701640719</c:v>
                  </c:pt>
                  <c:pt idx="1">
                    <c:v>83.00328404359742</c:v>
                  </c:pt>
                  <c:pt idx="2">
                    <c:v>427.6473547463152</c:v>
                  </c:pt>
                  <c:pt idx="3">
                    <c:v>342.23817841160707</c:v>
                  </c:pt>
                  <c:pt idx="4">
                    <c:v>142.54911824877337</c:v>
                  </c:pt>
                  <c:pt idx="5">
                    <c:v>111.2725184642309</c:v>
                  </c:pt>
                  <c:pt idx="6">
                    <c:v>21.051557547306896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Agonist REPORT'!$A$43:$A$49</c:f>
              <c:numCache/>
            </c:numRef>
          </c:xVal>
          <c:yVal>
            <c:numRef>
              <c:f>'ER Agonist REPORT'!$B$63:$B$69</c:f>
              <c:numCache/>
            </c:numRef>
          </c:yVal>
          <c:smooth val="0"/>
        </c:ser>
        <c:ser>
          <c:idx val="11"/>
          <c:order val="6"/>
          <c:tx>
            <c:strRef>
              <c:f>'ER Agonist REPORT'!$F$41</c:f>
              <c:strCache>
                <c:ptCount val="1"/>
                <c:pt idx="0">
                  <c:v>Chemical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REPORT'!$G$63:$G$69</c:f>
                <c:numCache>
                  <c:ptCount val="7"/>
                  <c:pt idx="0">
                    <c:v>88.41654169859859</c:v>
                  </c:pt>
                  <c:pt idx="1">
                    <c:v>253.22016364022332</c:v>
                  </c:pt>
                  <c:pt idx="2">
                    <c:v>119.09166841036584</c:v>
                  </c:pt>
                  <c:pt idx="3">
                    <c:v>872.1359555304541</c:v>
                  </c:pt>
                  <c:pt idx="4">
                    <c:v>565.3846884128483</c:v>
                  </c:pt>
                  <c:pt idx="5">
                    <c:v>414.4149471451623</c:v>
                  </c:pt>
                  <c:pt idx="6">
                    <c:v>590.0450843968127</c:v>
                  </c:pt>
                </c:numCache>
              </c:numRef>
            </c:plus>
            <c:minus>
              <c:numRef>
                <c:f>'ER Agonist REPORT'!$G$63:$G$69</c:f>
                <c:numCache>
                  <c:ptCount val="7"/>
                  <c:pt idx="0">
                    <c:v>88.41654169859859</c:v>
                  </c:pt>
                  <c:pt idx="1">
                    <c:v>253.22016364022332</c:v>
                  </c:pt>
                  <c:pt idx="2">
                    <c:v>119.09166841036584</c:v>
                  </c:pt>
                  <c:pt idx="3">
                    <c:v>872.1359555304541</c:v>
                  </c:pt>
                  <c:pt idx="4">
                    <c:v>565.3846884128483</c:v>
                  </c:pt>
                  <c:pt idx="5">
                    <c:v>414.4149471451623</c:v>
                  </c:pt>
                  <c:pt idx="6">
                    <c:v>590.0450843968127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Agonist REPORT'!$F$43:$F$49</c:f>
              <c:numCache/>
            </c:numRef>
          </c:xVal>
          <c:yVal>
            <c:numRef>
              <c:f>'ER Agonist REPORT'!$F$63:$F$69</c:f>
              <c:numCache/>
            </c:numRef>
          </c:yVal>
          <c:smooth val="0"/>
        </c:ser>
        <c:ser>
          <c:idx val="13"/>
          <c:order val="7"/>
          <c:tx>
            <c:strRef>
              <c:f>'ER Agonist REPORT'!$K$41</c:f>
              <c:strCache>
                <c:ptCount val="1"/>
                <c:pt idx="0">
                  <c:v>Chemical 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REPORT'!$K$63:$K$69</c:f>
                <c:numCache>
                  <c:ptCount val="7"/>
                  <c:pt idx="0">
                    <c:v>179.84044876110718</c:v>
                  </c:pt>
                  <c:pt idx="1">
                    <c:v>265.2496250958133</c:v>
                  </c:pt>
                  <c:pt idx="2">
                    <c:v>62.55319956908502</c:v>
                  </c:pt>
                  <c:pt idx="3">
                    <c:v>36.68985743953505</c:v>
                  </c:pt>
                  <c:pt idx="4">
                    <c:v>384.9427665789612</c:v>
                  </c:pt>
                  <c:pt idx="5">
                    <c:v>122.09903377426498</c:v>
                  </c:pt>
                  <c:pt idx="6">
                    <c:v>344.64407070272694</c:v>
                  </c:pt>
                </c:numCache>
              </c:numRef>
            </c:plus>
            <c:minus>
              <c:numRef>
                <c:f>'ER Agonist REPORT'!$K$63:$K$69</c:f>
                <c:numCache>
                  <c:ptCount val="7"/>
                  <c:pt idx="0">
                    <c:v>179.84044876110718</c:v>
                  </c:pt>
                  <c:pt idx="1">
                    <c:v>265.2496250958133</c:v>
                  </c:pt>
                  <c:pt idx="2">
                    <c:v>62.55319956908502</c:v>
                  </c:pt>
                  <c:pt idx="3">
                    <c:v>36.68985743953505</c:v>
                  </c:pt>
                  <c:pt idx="4">
                    <c:v>384.9427665789612</c:v>
                  </c:pt>
                  <c:pt idx="5">
                    <c:v>122.09903377426498</c:v>
                  </c:pt>
                  <c:pt idx="6">
                    <c:v>344.64407070272694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Agonist REPORT'!$K$43:$K$49</c:f>
              <c:numCache/>
            </c:numRef>
          </c:xVal>
          <c:yVal>
            <c:numRef>
              <c:f>'ER Agonist REPORT'!$J$63:$J$69</c:f>
              <c:numCache/>
            </c:numRef>
          </c:yVal>
          <c:smooth val="0"/>
        </c:ser>
        <c:axId val="56956303"/>
        <c:axId val="42844680"/>
      </c:scatterChart>
      <c:valAx>
        <c:axId val="5695630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g/ml</a:t>
                </a:r>
              </a:p>
            </c:rich>
          </c:tx>
          <c:layout>
            <c:manualLayout>
              <c:xMode val="factor"/>
              <c:yMode val="factor"/>
              <c:x val="0.157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4680"/>
        <c:crossesAt val="-2000"/>
        <c:crossBetween val="midCat"/>
        <c:dispUnits/>
      </c:valAx>
      <c:valAx>
        <c:axId val="42844680"/>
        <c:scaling>
          <c:orientation val="minMax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adj. RLU above background</a:t>
                </a:r>
              </a:p>
            </c:rich>
          </c:tx>
          <c:layout>
            <c:manualLayout>
              <c:xMode val="factor"/>
              <c:yMode val="factor"/>
              <c:x val="-0.10325"/>
              <c:y val="-0.0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6303"/>
        <c:crossesAt val="1E-08"/>
        <c:crossBetween val="midCat"/>
        <c:dispUnits/>
        <c:majorUnit val="2000"/>
        <c:min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20175"/>
          <c:w val="0.1417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</xdr:colOff>
      <xdr:row>7</xdr:row>
      <xdr:rowOff>114300</xdr:rowOff>
    </xdr:from>
    <xdr:to>
      <xdr:col>4</xdr:col>
      <xdr:colOff>904875</xdr:colOff>
      <xdr:row>10</xdr:row>
      <xdr:rowOff>57150</xdr:rowOff>
    </xdr:to>
    <xdr:sp>
      <xdr:nvSpPr>
        <xdr:cNvPr id="1" name="Text Box 4" hidden="1"/>
        <xdr:cNvSpPr txBox="1">
          <a:spLocks noChangeArrowheads="1"/>
        </xdr:cNvSpPr>
      </xdr:nvSpPr>
      <xdr:spPr>
        <a:xfrm>
          <a:off x="2409825" y="1924050"/>
          <a:ext cx="1162050" cy="4953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28575</xdr:rowOff>
    </xdr:from>
    <xdr:to>
      <xdr:col>16</xdr:col>
      <xdr:colOff>571500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705225" y="342900"/>
        <a:ext cx="79057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B48" sqref="B48:D48"/>
    </sheetView>
  </sheetViews>
  <sheetFormatPr defaultColWidth="8.8515625" defaultRowHeight="12.75"/>
  <cols>
    <col min="1" max="1" width="20.00390625" style="81" customWidth="1"/>
    <col min="2" max="2" width="5.7109375" style="81" customWidth="1"/>
    <col min="3" max="3" width="12.140625" style="90" bestFit="1" customWidth="1"/>
    <col min="4" max="4" width="12.28125" style="90" customWidth="1"/>
    <col min="5" max="5" width="12.140625" style="81" customWidth="1"/>
    <col min="6" max="6" width="15.421875" style="81" customWidth="1"/>
    <col min="7" max="7" width="13.8515625" style="81" customWidth="1"/>
    <col min="8" max="8" width="15.421875" style="81" customWidth="1"/>
    <col min="9" max="9" width="15.140625" style="81" customWidth="1"/>
    <col min="10" max="16384" width="8.8515625" style="81" customWidth="1"/>
  </cols>
  <sheetData>
    <row r="1" spans="1:5" ht="13.5" thickBot="1">
      <c r="A1" s="247" t="s">
        <v>116</v>
      </c>
      <c r="D1" s="248" t="s">
        <v>119</v>
      </c>
      <c r="E1" s="249" t="s">
        <v>85</v>
      </c>
    </row>
    <row r="2" ht="12.75">
      <c r="E2" s="81" t="s">
        <v>120</v>
      </c>
    </row>
    <row r="5" spans="1:3" ht="12.75">
      <c r="A5" s="250" t="s">
        <v>175</v>
      </c>
      <c r="C5" s="581" t="s">
        <v>89</v>
      </c>
    </row>
    <row r="6" spans="1:8" ht="12.75">
      <c r="A6" s="250" t="s">
        <v>93</v>
      </c>
      <c r="B6" s="250"/>
      <c r="C6" s="581" t="s">
        <v>89</v>
      </c>
      <c r="F6" s="251" t="s">
        <v>117</v>
      </c>
      <c r="G6" s="252" t="s">
        <v>90</v>
      </c>
      <c r="H6" s="252"/>
    </row>
    <row r="7" spans="1:3" ht="12.75">
      <c r="A7" s="250" t="s">
        <v>115</v>
      </c>
      <c r="B7" s="250"/>
      <c r="C7" s="581" t="s">
        <v>89</v>
      </c>
    </row>
    <row r="8" spans="1:8" ht="12.75">
      <c r="A8" s="253"/>
      <c r="F8" s="254"/>
      <c r="G8" s="254"/>
      <c r="H8" s="254"/>
    </row>
    <row r="9" spans="1:4" ht="12.75">
      <c r="A9" s="253"/>
      <c r="C9" s="255" t="s">
        <v>114</v>
      </c>
      <c r="D9" s="255" t="s">
        <v>177</v>
      </c>
    </row>
    <row r="10" spans="1:8" ht="13.5">
      <c r="A10" s="250" t="s">
        <v>94</v>
      </c>
      <c r="C10" s="256" t="s">
        <v>243</v>
      </c>
      <c r="D10" s="90" t="s">
        <v>91</v>
      </c>
      <c r="F10" s="251" t="s">
        <v>118</v>
      </c>
      <c r="G10" s="257">
        <v>40909</v>
      </c>
      <c r="H10" s="252"/>
    </row>
    <row r="11" spans="1:7" ht="13.5">
      <c r="A11" s="250"/>
      <c r="C11" s="256"/>
      <c r="G11" s="258" t="s">
        <v>176</v>
      </c>
    </row>
    <row r="12" ht="12.75">
      <c r="A12" s="253"/>
    </row>
    <row r="13" spans="1:5" ht="12.75">
      <c r="A13" s="250" t="s">
        <v>242</v>
      </c>
      <c r="B13" s="251" t="s">
        <v>95</v>
      </c>
      <c r="C13" s="1" t="s">
        <v>79</v>
      </c>
      <c r="D13" s="90" t="s">
        <v>91</v>
      </c>
      <c r="E13" s="584"/>
    </row>
    <row r="14" spans="2:5" ht="12.75">
      <c r="B14" s="251" t="s">
        <v>96</v>
      </c>
      <c r="C14" s="1" t="s">
        <v>80</v>
      </c>
      <c r="D14" s="90" t="s">
        <v>91</v>
      </c>
      <c r="E14" s="585"/>
    </row>
    <row r="15" spans="2:5" ht="12.75">
      <c r="B15" s="251" t="s">
        <v>97</v>
      </c>
      <c r="C15" s="1" t="s">
        <v>81</v>
      </c>
      <c r="D15" s="90" t="s">
        <v>91</v>
      </c>
      <c r="E15" s="585"/>
    </row>
    <row r="16" spans="2:5" ht="12.75">
      <c r="B16" s="251" t="s">
        <v>98</v>
      </c>
      <c r="C16" s="1" t="s">
        <v>82</v>
      </c>
      <c r="D16" s="90" t="s">
        <v>91</v>
      </c>
      <c r="E16" s="585"/>
    </row>
    <row r="17" spans="2:5" ht="12.75">
      <c r="B17" s="251" t="s">
        <v>99</v>
      </c>
      <c r="C17" s="1" t="s">
        <v>83</v>
      </c>
      <c r="D17" s="90" t="s">
        <v>91</v>
      </c>
      <c r="E17" s="585"/>
    </row>
    <row r="18" spans="2:5" ht="12.75">
      <c r="B18" s="251" t="s">
        <v>100</v>
      </c>
      <c r="C18" s="1" t="s">
        <v>84</v>
      </c>
      <c r="D18" s="90" t="s">
        <v>91</v>
      </c>
      <c r="E18" s="585"/>
    </row>
    <row r="20" ht="13.5" thickBot="1">
      <c r="A20" s="251" t="s">
        <v>121</v>
      </c>
    </row>
    <row r="21" spans="1:8" ht="12.75">
      <c r="A21" s="273"/>
      <c r="B21" s="274"/>
      <c r="C21" s="274"/>
      <c r="D21" s="274"/>
      <c r="E21" s="274"/>
      <c r="F21" s="274"/>
      <c r="G21" s="274"/>
      <c r="H21" s="275"/>
    </row>
    <row r="22" spans="1:8" ht="12.75">
      <c r="A22" s="276"/>
      <c r="B22" s="277"/>
      <c r="C22" s="277"/>
      <c r="D22" s="277"/>
      <c r="E22" s="277"/>
      <c r="F22" s="277"/>
      <c r="G22" s="277"/>
      <c r="H22" s="278"/>
    </row>
    <row r="23" spans="1:8" ht="13.5" thickBot="1">
      <c r="A23" s="279"/>
      <c r="B23" s="280"/>
      <c r="C23" s="280"/>
      <c r="D23" s="280"/>
      <c r="E23" s="280"/>
      <c r="F23" s="280"/>
      <c r="G23" s="280"/>
      <c r="H23" s="281"/>
    </row>
    <row r="24" spans="1:8" ht="12.75">
      <c r="A24" s="276"/>
      <c r="B24" s="277"/>
      <c r="C24" s="277"/>
      <c r="D24" s="277"/>
      <c r="E24" s="277"/>
      <c r="F24" s="277"/>
      <c r="G24" s="277"/>
      <c r="H24" s="274"/>
    </row>
    <row r="25" spans="1:8" ht="12.75">
      <c r="A25" s="563" t="s">
        <v>1</v>
      </c>
      <c r="B25" s="277"/>
      <c r="C25" s="277"/>
      <c r="D25" s="277"/>
      <c r="E25" s="564" t="s">
        <v>2</v>
      </c>
      <c r="F25" s="277"/>
      <c r="G25" s="277"/>
      <c r="H25" s="277"/>
    </row>
    <row r="26" spans="1:8" ht="51" customHeight="1">
      <c r="A26" s="589" t="s">
        <v>101</v>
      </c>
      <c r="B26" s="590"/>
      <c r="C26" s="591"/>
      <c r="D26" s="277"/>
      <c r="E26" s="292" t="s">
        <v>106</v>
      </c>
      <c r="F26" s="292" t="s">
        <v>87</v>
      </c>
      <c r="G26" s="292" t="s">
        <v>88</v>
      </c>
      <c r="H26" s="292" t="s">
        <v>107</v>
      </c>
    </row>
    <row r="27" spans="1:8" ht="12.75">
      <c r="A27" s="282" t="s">
        <v>102</v>
      </c>
      <c r="B27" s="283"/>
      <c r="C27" s="284" t="s">
        <v>103</v>
      </c>
      <c r="D27" s="277"/>
      <c r="E27" s="293" t="str">
        <f>$C$13</f>
        <v>Chemical 1</v>
      </c>
      <c r="F27" s="582"/>
      <c r="G27" s="583"/>
      <c r="H27" s="297"/>
    </row>
    <row r="28" spans="1:8" ht="12.75">
      <c r="A28" s="285" t="s">
        <v>104</v>
      </c>
      <c r="B28" s="286"/>
      <c r="C28" s="287"/>
      <c r="D28" s="277"/>
      <c r="E28" s="293" t="str">
        <f>$C$14</f>
        <v>Chemical 2</v>
      </c>
      <c r="F28" s="582"/>
      <c r="G28" s="583"/>
      <c r="H28" s="297"/>
    </row>
    <row r="29" spans="1:8" ht="12.75">
      <c r="A29" s="285" t="s">
        <v>246</v>
      </c>
      <c r="B29" s="286"/>
      <c r="C29" s="287"/>
      <c r="D29" s="277"/>
      <c r="E29" s="294" t="str">
        <f>$C$15</f>
        <v>Chemical 3</v>
      </c>
      <c r="F29" s="582"/>
      <c r="G29" s="583"/>
      <c r="H29" s="297"/>
    </row>
    <row r="30" spans="1:8" ht="12.75">
      <c r="A30" s="290" t="s">
        <v>105</v>
      </c>
      <c r="B30" s="291"/>
      <c r="C30" s="287"/>
      <c r="D30" s="277"/>
      <c r="E30" s="294" t="str">
        <f>$C$16</f>
        <v>Chemical 4</v>
      </c>
      <c r="F30" s="582"/>
      <c r="G30" s="583"/>
      <c r="H30" s="297"/>
    </row>
    <row r="31" spans="1:8" ht="12.75">
      <c r="A31" s="288"/>
      <c r="B31" s="289"/>
      <c r="C31" s="565"/>
      <c r="D31" s="277"/>
      <c r="E31" s="296" t="str">
        <f>$C$17</f>
        <v>Chemical 5</v>
      </c>
      <c r="F31" s="582"/>
      <c r="G31" s="583"/>
      <c r="H31" s="297"/>
    </row>
    <row r="32" spans="5:8" ht="12.75">
      <c r="E32" s="295" t="str">
        <f>$C$18</f>
        <v>Chemical 6</v>
      </c>
      <c r="F32" s="298"/>
      <c r="G32" s="298"/>
      <c r="H32" s="297"/>
    </row>
    <row r="34" spans="1:6" ht="13.5" thickBot="1">
      <c r="A34" s="249" t="s">
        <v>86</v>
      </c>
      <c r="B34" s="249"/>
      <c r="D34" s="257">
        <v>40909</v>
      </c>
      <c r="F34" s="254"/>
    </row>
    <row r="35" spans="1:6" ht="12.75">
      <c r="A35" s="81" t="s">
        <v>134</v>
      </c>
      <c r="D35" s="90" t="s">
        <v>9</v>
      </c>
      <c r="F35" s="254"/>
    </row>
  </sheetData>
  <mergeCells count="1">
    <mergeCell ref="A26:C26"/>
  </mergeCells>
  <printOptions gridLines="1" horizontalCentered="1"/>
  <pageMargins left="0.5" right="0.5" top="1" bottom="1" header="0.5" footer="0.5"/>
  <pageSetup fitToHeight="1" fitToWidth="1" horizontalDpi="300" verticalDpi="300" orientation="portrait" scale="83"/>
  <headerFooter alignWithMargins="0">
    <oddHeader>&amp;LBG1Luc Agonist Range 
Finder Data Reporting Sheet&amp;R&amp;D</oddHeader>
    <oddFooter>&amp;L&amp;A&amp;C&amp;F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115" zoomScaleNormal="115" workbookViewId="0" topLeftCell="A1">
      <selection activeCell="G2" sqref="G2"/>
    </sheetView>
  </sheetViews>
  <sheetFormatPr defaultColWidth="8.8515625" defaultRowHeight="12.75"/>
  <cols>
    <col min="1" max="6" width="7.00390625" style="182" customWidth="1"/>
    <col min="7" max="7" width="9.28125" style="182" customWidth="1"/>
    <col min="8" max="11" width="7.00390625" style="182" customWidth="1"/>
    <col min="12" max="12" width="9.421875" style="182" customWidth="1"/>
    <col min="13" max="13" width="9.28125" style="182" customWidth="1"/>
    <col min="14" max="14" width="7.00390625" style="182" customWidth="1"/>
    <col min="15" max="16384" width="8.8515625" style="182" customWidth="1"/>
  </cols>
  <sheetData>
    <row r="1" spans="1:13" s="174" customFormat="1" ht="12.75" thickBot="1">
      <c r="A1" s="168"/>
      <c r="B1" s="169"/>
      <c r="C1" s="169"/>
      <c r="D1" s="170"/>
      <c r="E1" s="623" t="s">
        <v>92</v>
      </c>
      <c r="F1" s="624"/>
      <c r="G1" s="625" t="str">
        <f>'Compound Tracking'!E1</f>
        <v>Enter Plate Identification Here</v>
      </c>
      <c r="H1" s="626"/>
      <c r="I1" s="171" t="s">
        <v>9</v>
      </c>
      <c r="J1" s="610">
        <f>'Compound Tracking'!G10</f>
        <v>40909</v>
      </c>
      <c r="K1" s="611"/>
      <c r="L1" s="172"/>
      <c r="M1" s="173"/>
    </row>
    <row r="2" spans="1:13" ht="12">
      <c r="A2" s="175"/>
      <c r="B2" s="176"/>
      <c r="C2" s="176"/>
      <c r="D2" s="177"/>
      <c r="E2" s="178" t="s">
        <v>31</v>
      </c>
      <c r="F2" s="179"/>
      <c r="G2" s="180" t="s">
        <v>142</v>
      </c>
      <c r="H2" s="176"/>
      <c r="I2" s="176"/>
      <c r="J2" s="176"/>
      <c r="K2" s="176"/>
      <c r="L2" s="176"/>
      <c r="M2" s="181"/>
    </row>
    <row r="3" spans="1:13" ht="12">
      <c r="A3" s="300"/>
      <c r="B3" s="301"/>
      <c r="C3" s="301"/>
      <c r="D3" s="586"/>
      <c r="E3" s="612"/>
      <c r="F3" s="613"/>
      <c r="G3" s="614"/>
      <c r="H3" s="615"/>
      <c r="I3" s="588"/>
      <c r="J3" s="616"/>
      <c r="K3" s="617"/>
      <c r="L3" s="587"/>
      <c r="M3" s="176"/>
    </row>
    <row r="4" spans="1:13" ht="12">
      <c r="A4" s="302"/>
      <c r="B4" s="303"/>
      <c r="C4" s="303"/>
      <c r="D4" s="304"/>
      <c r="E4" s="621"/>
      <c r="F4" s="622"/>
      <c r="G4" s="305"/>
      <c r="H4" s="303"/>
      <c r="I4" s="303"/>
      <c r="J4" s="303"/>
      <c r="K4" s="303"/>
      <c r="L4" s="306"/>
      <c r="M4" s="186"/>
    </row>
    <row r="5" spans="1:13" ht="12">
      <c r="A5" s="307" t="s">
        <v>110</v>
      </c>
      <c r="B5" s="303"/>
      <c r="C5" s="303" t="s">
        <v>27</v>
      </c>
      <c r="D5" s="308"/>
      <c r="E5" s="303"/>
      <c r="F5" s="303" t="s">
        <v>247</v>
      </c>
      <c r="G5" s="303"/>
      <c r="H5" s="309"/>
      <c r="I5" s="310">
        <v>50</v>
      </c>
      <c r="J5" s="311" t="s">
        <v>249</v>
      </c>
      <c r="K5" s="303"/>
      <c r="L5" s="312">
        <v>0.3</v>
      </c>
      <c r="M5" s="187"/>
    </row>
    <row r="6" spans="1:13" ht="12">
      <c r="A6" s="307" t="s">
        <v>248</v>
      </c>
      <c r="B6" s="303"/>
      <c r="C6" s="303" t="s">
        <v>140</v>
      </c>
      <c r="D6" s="308"/>
      <c r="E6" s="303"/>
      <c r="F6" s="303" t="s">
        <v>251</v>
      </c>
      <c r="G6" s="303"/>
      <c r="H6" s="309"/>
      <c r="I6" s="313">
        <v>15</v>
      </c>
      <c r="J6" s="303" t="s">
        <v>252</v>
      </c>
      <c r="K6" s="303"/>
      <c r="L6" s="314">
        <v>0</v>
      </c>
      <c r="M6" s="187"/>
    </row>
    <row r="7" spans="1:13" ht="12">
      <c r="A7" s="307"/>
      <c r="B7" s="303"/>
      <c r="C7" s="308"/>
      <c r="D7" s="308"/>
      <c r="E7" s="303"/>
      <c r="F7" s="303" t="s">
        <v>253</v>
      </c>
      <c r="G7" s="303"/>
      <c r="H7" s="309"/>
      <c r="I7" s="313">
        <v>0</v>
      </c>
      <c r="J7" s="315" t="s">
        <v>19</v>
      </c>
      <c r="K7" s="303"/>
      <c r="L7" s="314">
        <v>15</v>
      </c>
      <c r="M7" s="188"/>
    </row>
    <row r="8" spans="1:13" ht="12">
      <c r="A8" s="307" t="s">
        <v>20</v>
      </c>
      <c r="B8" s="303"/>
      <c r="C8" s="308" t="s">
        <v>21</v>
      </c>
      <c r="D8" s="308"/>
      <c r="E8" s="316" t="s">
        <v>24</v>
      </c>
      <c r="F8" s="317"/>
      <c r="G8" s="318" t="s">
        <v>25</v>
      </c>
      <c r="H8" s="316"/>
      <c r="I8" s="319">
        <v>5</v>
      </c>
      <c r="J8" s="318"/>
      <c r="K8" s="318" t="s">
        <v>26</v>
      </c>
      <c r="L8" s="320">
        <v>50</v>
      </c>
      <c r="M8" s="188"/>
    </row>
    <row r="9" spans="1:13" ht="12">
      <c r="A9" s="321" t="s">
        <v>22</v>
      </c>
      <c r="B9" s="322"/>
      <c r="C9" s="322" t="s">
        <v>23</v>
      </c>
      <c r="D9" s="323"/>
      <c r="E9" s="322"/>
      <c r="F9" s="322"/>
      <c r="G9" s="322"/>
      <c r="H9" s="322"/>
      <c r="I9" s="323"/>
      <c r="J9" s="322"/>
      <c r="K9" s="324"/>
      <c r="L9" s="325"/>
      <c r="M9" s="189"/>
    </row>
    <row r="10" spans="1:13" ht="12">
      <c r="A10" s="190"/>
      <c r="B10" s="191"/>
      <c r="C10" s="191"/>
      <c r="D10" s="191"/>
      <c r="E10" s="192"/>
      <c r="F10" s="193"/>
      <c r="G10" s="191"/>
      <c r="H10" s="192"/>
      <c r="I10" s="193"/>
      <c r="J10" s="326"/>
      <c r="K10" s="327"/>
      <c r="L10" s="327"/>
      <c r="M10" s="194"/>
    </row>
    <row r="11" spans="1:13" ht="12">
      <c r="A11" s="183"/>
      <c r="B11" s="184"/>
      <c r="C11" s="184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s="18" customFormat="1" ht="12">
      <c r="A12" s="195"/>
      <c r="B12" s="196"/>
      <c r="C12" s="196"/>
      <c r="D12" s="197" t="s">
        <v>15</v>
      </c>
      <c r="E12" s="198" t="s">
        <v>16</v>
      </c>
      <c r="F12" s="199" t="s">
        <v>160</v>
      </c>
      <c r="G12" s="200"/>
      <c r="H12" s="201"/>
      <c r="I12" s="202"/>
      <c r="J12" s="196"/>
      <c r="K12" s="196"/>
      <c r="L12" s="196"/>
      <c r="M12" s="196"/>
    </row>
    <row r="13" spans="1:13" s="213" customFormat="1" ht="12">
      <c r="A13" s="185"/>
      <c r="B13" s="203"/>
      <c r="C13" s="31" t="s">
        <v>143</v>
      </c>
      <c r="D13" s="204">
        <f>E25/H39</f>
        <v>3.2769703599520756</v>
      </c>
      <c r="E13" s="205">
        <f>M25/H39</f>
        <v>3.6222326405167475</v>
      </c>
      <c r="F13" s="206">
        <f>AVERAGE(D13:E13)</f>
        <v>3.4496015002344116</v>
      </c>
      <c r="G13" s="207"/>
      <c r="H13" s="208"/>
      <c r="I13" s="209"/>
      <c r="J13" s="210"/>
      <c r="K13" s="211"/>
      <c r="L13" s="211"/>
      <c r="M13" s="212"/>
    </row>
    <row r="14" spans="1:13" ht="12">
      <c r="A14" s="214"/>
      <c r="B14" s="215"/>
      <c r="C14" s="31"/>
      <c r="D14" s="596" t="s">
        <v>151</v>
      </c>
      <c r="E14" s="597"/>
      <c r="F14" s="597"/>
      <c r="G14" s="597"/>
      <c r="H14" s="597"/>
      <c r="I14" s="597"/>
      <c r="J14" s="597"/>
      <c r="K14" s="598"/>
      <c r="L14" s="176"/>
      <c r="M14" s="176"/>
    </row>
    <row r="15" spans="1:13" ht="12">
      <c r="A15" s="185"/>
      <c r="B15" s="203"/>
      <c r="C15" s="31"/>
      <c r="D15" s="599"/>
      <c r="E15" s="600"/>
      <c r="F15" s="600"/>
      <c r="G15" s="600"/>
      <c r="H15" s="600"/>
      <c r="I15" s="600"/>
      <c r="J15" s="600"/>
      <c r="K15" s="601"/>
      <c r="L15" s="176"/>
      <c r="M15" s="176"/>
    </row>
    <row r="16" spans="1:13" ht="12">
      <c r="A16" s="185"/>
      <c r="B16" s="176"/>
      <c r="C16" s="176"/>
      <c r="D16" s="216"/>
      <c r="E16" s="216"/>
      <c r="F16" s="216"/>
      <c r="G16" s="216"/>
      <c r="H16" s="216"/>
      <c r="I16" s="216"/>
      <c r="J16" s="216"/>
      <c r="K16" s="176"/>
      <c r="L16" s="176"/>
      <c r="M16" s="176"/>
    </row>
    <row r="17" spans="1:13" s="16" customFormat="1" ht="15">
      <c r="A17" s="185"/>
      <c r="B17" s="299" t="s">
        <v>28</v>
      </c>
      <c r="C17" s="12"/>
      <c r="D17" s="12"/>
      <c r="E17" s="12"/>
      <c r="F17" s="12"/>
      <c r="G17" s="12"/>
      <c r="H17" s="12"/>
      <c r="I17" s="12"/>
      <c r="J17" s="12"/>
      <c r="K17" s="299" t="s">
        <v>108</v>
      </c>
      <c r="L17" s="12"/>
      <c r="M17" s="217"/>
    </row>
    <row r="18" spans="1:13" s="16" customFormat="1" ht="12">
      <c r="A18" s="9" t="s">
        <v>62</v>
      </c>
      <c r="B18" s="328">
        <v>25</v>
      </c>
      <c r="C18" s="329">
        <v>59</v>
      </c>
      <c r="D18" s="334">
        <v>2797</v>
      </c>
      <c r="E18" s="334">
        <v>3047</v>
      </c>
      <c r="F18" s="331">
        <v>4336</v>
      </c>
      <c r="G18" s="331">
        <v>4007</v>
      </c>
      <c r="H18" s="218">
        <v>11165</v>
      </c>
      <c r="I18" s="218">
        <v>11868</v>
      </c>
      <c r="J18" s="348">
        <v>247</v>
      </c>
      <c r="K18" s="348">
        <v>100</v>
      </c>
      <c r="L18" s="332">
        <v>6116</v>
      </c>
      <c r="M18" s="333">
        <v>6415</v>
      </c>
    </row>
    <row r="19" spans="1:13" s="16" customFormat="1" ht="12">
      <c r="A19" s="9" t="s">
        <v>63</v>
      </c>
      <c r="B19" s="330">
        <v>2675</v>
      </c>
      <c r="C19" s="335">
        <v>3114</v>
      </c>
      <c r="D19" s="336">
        <v>4074</v>
      </c>
      <c r="E19" s="336">
        <v>4559</v>
      </c>
      <c r="F19" s="337">
        <v>4747</v>
      </c>
      <c r="G19" s="337">
        <v>4321</v>
      </c>
      <c r="H19" s="338">
        <v>13307</v>
      </c>
      <c r="I19" s="338">
        <v>13169</v>
      </c>
      <c r="J19" s="349">
        <v>2369</v>
      </c>
      <c r="K19" s="349">
        <v>1948</v>
      </c>
      <c r="L19" s="339">
        <v>6274</v>
      </c>
      <c r="M19" s="340">
        <v>6715</v>
      </c>
    </row>
    <row r="20" spans="1:13" s="16" customFormat="1" ht="12">
      <c r="A20" s="9" t="s">
        <v>64</v>
      </c>
      <c r="B20" s="330">
        <v>14166</v>
      </c>
      <c r="C20" s="335">
        <v>15333</v>
      </c>
      <c r="D20" s="336">
        <v>4407</v>
      </c>
      <c r="E20" s="336">
        <v>4759</v>
      </c>
      <c r="F20" s="337">
        <v>5620</v>
      </c>
      <c r="G20" s="337">
        <v>5947</v>
      </c>
      <c r="H20" s="338">
        <v>7358</v>
      </c>
      <c r="I20" s="338">
        <v>8069</v>
      </c>
      <c r="J20" s="349">
        <v>5027</v>
      </c>
      <c r="K20" s="349">
        <v>5225</v>
      </c>
      <c r="L20" s="339">
        <v>6993</v>
      </c>
      <c r="M20" s="340">
        <v>7097</v>
      </c>
    </row>
    <row r="21" spans="1:13" s="16" customFormat="1" ht="12">
      <c r="A21" s="9" t="s">
        <v>65</v>
      </c>
      <c r="B21" s="330">
        <v>17128</v>
      </c>
      <c r="C21" s="335">
        <v>19239</v>
      </c>
      <c r="D21" s="336">
        <v>4432</v>
      </c>
      <c r="E21" s="336">
        <v>4543</v>
      </c>
      <c r="F21" s="337">
        <v>10042</v>
      </c>
      <c r="G21" s="337">
        <v>10301</v>
      </c>
      <c r="H21" s="338">
        <v>4261</v>
      </c>
      <c r="I21" s="338">
        <v>4830</v>
      </c>
      <c r="J21" s="349">
        <v>7714</v>
      </c>
      <c r="K21" s="349">
        <v>9164</v>
      </c>
      <c r="L21" s="339">
        <v>7577</v>
      </c>
      <c r="M21" s="340">
        <v>7638</v>
      </c>
    </row>
    <row r="22" spans="1:13" s="16" customFormat="1" ht="12">
      <c r="A22" s="9" t="s">
        <v>66</v>
      </c>
      <c r="B22" s="330">
        <v>12631</v>
      </c>
      <c r="C22" s="335">
        <v>12897</v>
      </c>
      <c r="D22" s="336">
        <v>4042</v>
      </c>
      <c r="E22" s="336">
        <v>3611</v>
      </c>
      <c r="F22" s="337">
        <v>5512</v>
      </c>
      <c r="G22" s="337">
        <v>5301</v>
      </c>
      <c r="H22" s="338">
        <v>3183</v>
      </c>
      <c r="I22" s="338">
        <v>3420</v>
      </c>
      <c r="J22" s="349">
        <v>3485</v>
      </c>
      <c r="K22" s="349">
        <v>4425</v>
      </c>
      <c r="L22" s="339">
        <v>7480</v>
      </c>
      <c r="M22" s="340">
        <v>6840</v>
      </c>
    </row>
    <row r="23" spans="1:13" s="16" customFormat="1" ht="12">
      <c r="A23" s="9" t="s">
        <v>67</v>
      </c>
      <c r="B23" s="330">
        <v>5212</v>
      </c>
      <c r="C23" s="335">
        <v>4253</v>
      </c>
      <c r="D23" s="336">
        <v>3636</v>
      </c>
      <c r="E23" s="336">
        <v>3528</v>
      </c>
      <c r="F23" s="337">
        <v>3473</v>
      </c>
      <c r="G23" s="337">
        <v>3458</v>
      </c>
      <c r="H23" s="338">
        <v>2943</v>
      </c>
      <c r="I23" s="338">
        <v>3128</v>
      </c>
      <c r="J23" s="349">
        <v>3368</v>
      </c>
      <c r="K23" s="349">
        <v>4057</v>
      </c>
      <c r="L23" s="339">
        <v>6408</v>
      </c>
      <c r="M23" s="340">
        <v>6611</v>
      </c>
    </row>
    <row r="24" spans="1:13" s="16" customFormat="1" ht="12">
      <c r="A24" s="9" t="s">
        <v>68</v>
      </c>
      <c r="B24" s="341">
        <v>4232</v>
      </c>
      <c r="C24" s="342">
        <v>3990</v>
      </c>
      <c r="D24" s="343">
        <v>4787</v>
      </c>
      <c r="E24" s="343">
        <v>5292</v>
      </c>
      <c r="F24" s="344">
        <v>3493</v>
      </c>
      <c r="G24" s="344">
        <v>3478</v>
      </c>
      <c r="H24" s="345">
        <v>2893</v>
      </c>
      <c r="I24" s="345">
        <v>2928</v>
      </c>
      <c r="J24" s="350">
        <v>4606</v>
      </c>
      <c r="K24" s="350">
        <v>5587</v>
      </c>
      <c r="L24" s="346">
        <v>6670</v>
      </c>
      <c r="M24" s="347">
        <v>7243</v>
      </c>
    </row>
    <row r="25" spans="1:13" ht="12">
      <c r="A25" s="9" t="s">
        <v>69</v>
      </c>
      <c r="B25" s="219">
        <v>7824</v>
      </c>
      <c r="C25" s="220">
        <v>12469</v>
      </c>
      <c r="D25" s="220">
        <v>15628</v>
      </c>
      <c r="E25" s="220">
        <v>15727</v>
      </c>
      <c r="F25" s="221">
        <v>5039</v>
      </c>
      <c r="G25" s="221">
        <v>5094</v>
      </c>
      <c r="H25" s="221">
        <v>4518</v>
      </c>
      <c r="I25" s="221">
        <v>4546</v>
      </c>
      <c r="J25" s="222">
        <v>8277</v>
      </c>
      <c r="K25" s="222">
        <v>13658</v>
      </c>
      <c r="L25" s="222">
        <v>15781</v>
      </c>
      <c r="M25" s="223">
        <v>17384</v>
      </c>
    </row>
    <row r="26" spans="1:13" s="16" customFormat="1" ht="12">
      <c r="A26" s="185"/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  <c r="K26" s="10">
        <v>10</v>
      </c>
      <c r="L26" s="10">
        <v>11</v>
      </c>
      <c r="M26" s="10">
        <v>12</v>
      </c>
    </row>
    <row r="27" spans="1:13" s="16" customFormat="1" ht="12">
      <c r="A27" s="224"/>
      <c r="B27" s="217"/>
      <c r="C27" s="217"/>
      <c r="D27" s="217"/>
      <c r="E27" s="217"/>
      <c r="F27" s="217"/>
      <c r="G27" s="217"/>
      <c r="H27" s="217"/>
      <c r="I27" s="225"/>
      <c r="J27" s="217"/>
      <c r="K27" s="217"/>
      <c r="L27" s="217"/>
      <c r="M27" s="217"/>
    </row>
    <row r="28" spans="1:13" s="16" customFormat="1" ht="12">
      <c r="A28" s="224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</row>
    <row r="29" spans="1:13" s="16" customFormat="1" ht="15">
      <c r="A29" s="224"/>
      <c r="B29" s="299" t="s">
        <v>29</v>
      </c>
      <c r="C29" s="12"/>
      <c r="D29" s="12"/>
      <c r="E29" s="12"/>
      <c r="F29" s="12"/>
      <c r="G29" s="12"/>
      <c r="H29" s="12"/>
      <c r="I29" s="12"/>
      <c r="J29" s="12"/>
      <c r="K29" s="299" t="s">
        <v>109</v>
      </c>
      <c r="L29" s="12"/>
      <c r="M29" s="12"/>
    </row>
    <row r="30" spans="1:13" s="16" customFormat="1" ht="12">
      <c r="A30" s="9" t="s">
        <v>62</v>
      </c>
      <c r="B30" s="328">
        <f aca="true" t="shared" si="0" ref="B30:M30">B18-$H$39</f>
        <v>-4774.25</v>
      </c>
      <c r="C30" s="329">
        <f aca="true" t="shared" si="1" ref="C30:C37">C18-$H$39</f>
        <v>-4740.25</v>
      </c>
      <c r="D30" s="334">
        <f t="shared" si="0"/>
        <v>-2002.25</v>
      </c>
      <c r="E30" s="334">
        <f t="shared" si="0"/>
        <v>-1752.25</v>
      </c>
      <c r="F30" s="331">
        <f t="shared" si="0"/>
        <v>-463.25</v>
      </c>
      <c r="G30" s="331">
        <f t="shared" si="0"/>
        <v>-792.25</v>
      </c>
      <c r="H30" s="218">
        <f t="shared" si="0"/>
        <v>6365.75</v>
      </c>
      <c r="I30" s="218">
        <f t="shared" si="0"/>
        <v>7068.75</v>
      </c>
      <c r="J30" s="348">
        <f t="shared" si="0"/>
        <v>-4552.25</v>
      </c>
      <c r="K30" s="348">
        <f t="shared" si="0"/>
        <v>-4699.25</v>
      </c>
      <c r="L30" s="332">
        <f t="shared" si="0"/>
        <v>1316.75</v>
      </c>
      <c r="M30" s="333">
        <f t="shared" si="0"/>
        <v>1615.75</v>
      </c>
    </row>
    <row r="31" spans="1:13" s="16" customFormat="1" ht="12">
      <c r="A31" s="9" t="s">
        <v>63</v>
      </c>
      <c r="B31" s="330">
        <f aca="true" t="shared" si="2" ref="B31:M31">B19-$H$39</f>
        <v>-2124.25</v>
      </c>
      <c r="C31" s="351">
        <f t="shared" si="1"/>
        <v>-1685.25</v>
      </c>
      <c r="D31" s="352">
        <f t="shared" si="2"/>
        <v>-725.25</v>
      </c>
      <c r="E31" s="352">
        <f t="shared" si="2"/>
        <v>-240.25</v>
      </c>
      <c r="F31" s="353">
        <f t="shared" si="2"/>
        <v>-52.25</v>
      </c>
      <c r="G31" s="353">
        <f t="shared" si="2"/>
        <v>-478.25</v>
      </c>
      <c r="H31" s="354">
        <f t="shared" si="2"/>
        <v>8507.75</v>
      </c>
      <c r="I31" s="354">
        <f t="shared" si="2"/>
        <v>8369.75</v>
      </c>
      <c r="J31" s="355">
        <f t="shared" si="2"/>
        <v>-2430.25</v>
      </c>
      <c r="K31" s="355">
        <f t="shared" si="2"/>
        <v>-2851.25</v>
      </c>
      <c r="L31" s="356">
        <f t="shared" si="2"/>
        <v>1474.75</v>
      </c>
      <c r="M31" s="357">
        <f t="shared" si="2"/>
        <v>1915.75</v>
      </c>
    </row>
    <row r="32" spans="1:13" s="16" customFormat="1" ht="12">
      <c r="A32" s="9" t="s">
        <v>64</v>
      </c>
      <c r="B32" s="330">
        <f aca="true" t="shared" si="3" ref="B32:M32">B20-$H$39</f>
        <v>9366.75</v>
      </c>
      <c r="C32" s="351">
        <f t="shared" si="1"/>
        <v>10533.75</v>
      </c>
      <c r="D32" s="352">
        <f t="shared" si="3"/>
        <v>-392.25</v>
      </c>
      <c r="E32" s="352">
        <f t="shared" si="3"/>
        <v>-40.25</v>
      </c>
      <c r="F32" s="353">
        <f t="shared" si="3"/>
        <v>820.75</v>
      </c>
      <c r="G32" s="353">
        <f t="shared" si="3"/>
        <v>1147.75</v>
      </c>
      <c r="H32" s="354">
        <f t="shared" si="3"/>
        <v>2558.75</v>
      </c>
      <c r="I32" s="354">
        <f t="shared" si="3"/>
        <v>3269.75</v>
      </c>
      <c r="J32" s="355">
        <f t="shared" si="3"/>
        <v>227.75</v>
      </c>
      <c r="K32" s="355">
        <f t="shared" si="3"/>
        <v>425.75</v>
      </c>
      <c r="L32" s="356">
        <f t="shared" si="3"/>
        <v>2193.75</v>
      </c>
      <c r="M32" s="357">
        <f t="shared" si="3"/>
        <v>2297.75</v>
      </c>
    </row>
    <row r="33" spans="1:13" s="16" customFormat="1" ht="12">
      <c r="A33" s="9" t="s">
        <v>65</v>
      </c>
      <c r="B33" s="330">
        <f aca="true" t="shared" si="4" ref="B33:M33">B21-$H$39</f>
        <v>12328.75</v>
      </c>
      <c r="C33" s="351">
        <f t="shared" si="1"/>
        <v>14439.75</v>
      </c>
      <c r="D33" s="352">
        <f t="shared" si="4"/>
        <v>-367.25</v>
      </c>
      <c r="E33" s="352">
        <f t="shared" si="4"/>
        <v>-256.25</v>
      </c>
      <c r="F33" s="353">
        <f t="shared" si="4"/>
        <v>5242.75</v>
      </c>
      <c r="G33" s="353">
        <f t="shared" si="4"/>
        <v>5501.75</v>
      </c>
      <c r="H33" s="354">
        <f t="shared" si="4"/>
        <v>-538.25</v>
      </c>
      <c r="I33" s="354">
        <f t="shared" si="4"/>
        <v>30.75</v>
      </c>
      <c r="J33" s="355">
        <f t="shared" si="4"/>
        <v>2914.75</v>
      </c>
      <c r="K33" s="355">
        <f t="shared" si="4"/>
        <v>4364.75</v>
      </c>
      <c r="L33" s="356">
        <f t="shared" si="4"/>
        <v>2777.75</v>
      </c>
      <c r="M33" s="357">
        <f t="shared" si="4"/>
        <v>2838.75</v>
      </c>
    </row>
    <row r="34" spans="1:13" s="16" customFormat="1" ht="12">
      <c r="A34" s="9" t="s">
        <v>66</v>
      </c>
      <c r="B34" s="330">
        <f aca="true" t="shared" si="5" ref="B34:M34">B22-$H$39</f>
        <v>7831.75</v>
      </c>
      <c r="C34" s="351">
        <f t="shared" si="1"/>
        <v>8097.75</v>
      </c>
      <c r="D34" s="352">
        <f t="shared" si="5"/>
        <v>-757.25</v>
      </c>
      <c r="E34" s="352">
        <f t="shared" si="5"/>
        <v>-1188.25</v>
      </c>
      <c r="F34" s="353">
        <f t="shared" si="5"/>
        <v>712.75</v>
      </c>
      <c r="G34" s="353">
        <f t="shared" si="5"/>
        <v>501.75</v>
      </c>
      <c r="H34" s="354">
        <f t="shared" si="5"/>
        <v>-1616.25</v>
      </c>
      <c r="I34" s="354">
        <f t="shared" si="5"/>
        <v>-1379.25</v>
      </c>
      <c r="J34" s="355">
        <f t="shared" si="5"/>
        <v>-1314.25</v>
      </c>
      <c r="K34" s="355">
        <f t="shared" si="5"/>
        <v>-374.25</v>
      </c>
      <c r="L34" s="356">
        <f t="shared" si="5"/>
        <v>2680.75</v>
      </c>
      <c r="M34" s="357">
        <f t="shared" si="5"/>
        <v>2040.75</v>
      </c>
    </row>
    <row r="35" spans="1:13" s="16" customFormat="1" ht="12">
      <c r="A35" s="9" t="s">
        <v>67</v>
      </c>
      <c r="B35" s="330">
        <f aca="true" t="shared" si="6" ref="B35:M35">B23-$H$39</f>
        <v>412.75</v>
      </c>
      <c r="C35" s="351">
        <f t="shared" si="1"/>
        <v>-546.25</v>
      </c>
      <c r="D35" s="352">
        <f t="shared" si="6"/>
        <v>-1163.25</v>
      </c>
      <c r="E35" s="352">
        <f t="shared" si="6"/>
        <v>-1271.25</v>
      </c>
      <c r="F35" s="353">
        <f t="shared" si="6"/>
        <v>-1326.25</v>
      </c>
      <c r="G35" s="353">
        <f t="shared" si="6"/>
        <v>-1341.25</v>
      </c>
      <c r="H35" s="354">
        <f t="shared" si="6"/>
        <v>-1856.25</v>
      </c>
      <c r="I35" s="354">
        <f t="shared" si="6"/>
        <v>-1671.25</v>
      </c>
      <c r="J35" s="355">
        <f t="shared" si="6"/>
        <v>-1431.25</v>
      </c>
      <c r="K35" s="355">
        <f t="shared" si="6"/>
        <v>-742.25</v>
      </c>
      <c r="L35" s="356">
        <f t="shared" si="6"/>
        <v>1608.75</v>
      </c>
      <c r="M35" s="357">
        <f t="shared" si="6"/>
        <v>1811.75</v>
      </c>
    </row>
    <row r="36" spans="1:13" s="16" customFormat="1" ht="12">
      <c r="A36" s="9" t="s">
        <v>68</v>
      </c>
      <c r="B36" s="330">
        <f aca="true" t="shared" si="7" ref="B36:M36">B24-$H$39</f>
        <v>-567.25</v>
      </c>
      <c r="C36" s="351">
        <f t="shared" si="1"/>
        <v>-809.25</v>
      </c>
      <c r="D36" s="352">
        <f t="shared" si="7"/>
        <v>-12.25</v>
      </c>
      <c r="E36" s="352">
        <f t="shared" si="7"/>
        <v>492.75</v>
      </c>
      <c r="F36" s="353">
        <f t="shared" si="7"/>
        <v>-1306.25</v>
      </c>
      <c r="G36" s="353">
        <f t="shared" si="7"/>
        <v>-1321.25</v>
      </c>
      <c r="H36" s="354">
        <f t="shared" si="7"/>
        <v>-1906.25</v>
      </c>
      <c r="I36" s="354">
        <f t="shared" si="7"/>
        <v>-1871.25</v>
      </c>
      <c r="J36" s="355">
        <f t="shared" si="7"/>
        <v>-193.25</v>
      </c>
      <c r="K36" s="355">
        <f t="shared" si="7"/>
        <v>787.75</v>
      </c>
      <c r="L36" s="356">
        <f t="shared" si="7"/>
        <v>1870.75</v>
      </c>
      <c r="M36" s="357">
        <f t="shared" si="7"/>
        <v>2443.75</v>
      </c>
    </row>
    <row r="37" spans="1:13" ht="12">
      <c r="A37" s="9" t="s">
        <v>69</v>
      </c>
      <c r="B37" s="219">
        <f aca="true" t="shared" si="8" ref="B37:M37">B25-$H$39</f>
        <v>3024.75</v>
      </c>
      <c r="C37" s="220">
        <f t="shared" si="1"/>
        <v>7669.75</v>
      </c>
      <c r="D37" s="220">
        <f t="shared" si="8"/>
        <v>10828.75</v>
      </c>
      <c r="E37" s="220">
        <f t="shared" si="8"/>
        <v>10927.75</v>
      </c>
      <c r="F37" s="221">
        <f t="shared" si="8"/>
        <v>239.75</v>
      </c>
      <c r="G37" s="221">
        <f t="shared" si="8"/>
        <v>294.75</v>
      </c>
      <c r="H37" s="221">
        <f t="shared" si="8"/>
        <v>-281.25</v>
      </c>
      <c r="I37" s="221">
        <f t="shared" si="8"/>
        <v>-253.25</v>
      </c>
      <c r="J37" s="222">
        <f t="shared" si="8"/>
        <v>3477.75</v>
      </c>
      <c r="K37" s="222">
        <f t="shared" si="8"/>
        <v>8858.75</v>
      </c>
      <c r="L37" s="222">
        <f t="shared" si="8"/>
        <v>10981.75</v>
      </c>
      <c r="M37" s="223">
        <f t="shared" si="8"/>
        <v>12584.75</v>
      </c>
    </row>
    <row r="38" spans="1:13" s="16" customFormat="1" ht="12">
      <c r="A38" s="185"/>
      <c r="B38" s="10">
        <v>1</v>
      </c>
      <c r="C38" s="10">
        <v>2</v>
      </c>
      <c r="D38" s="10">
        <v>3</v>
      </c>
      <c r="E38" s="10">
        <v>4</v>
      </c>
      <c r="F38" s="10">
        <v>5</v>
      </c>
      <c r="G38" s="10">
        <v>6</v>
      </c>
      <c r="H38" s="10">
        <v>7</v>
      </c>
      <c r="I38" s="10">
        <v>8</v>
      </c>
      <c r="J38" s="10">
        <v>9</v>
      </c>
      <c r="K38" s="10">
        <v>10</v>
      </c>
      <c r="L38" s="10">
        <v>11</v>
      </c>
      <c r="M38" s="10">
        <v>12</v>
      </c>
    </row>
    <row r="39" spans="1:10" ht="12">
      <c r="A39" s="224"/>
      <c r="B39" s="217"/>
      <c r="C39" s="217"/>
      <c r="D39" s="217"/>
      <c r="E39" s="217"/>
      <c r="F39" s="217"/>
      <c r="G39" s="40" t="s">
        <v>30</v>
      </c>
      <c r="H39" s="122">
        <f>AVERAGE(F25:I25)</f>
        <v>4799.25</v>
      </c>
      <c r="I39" s="176" t="s">
        <v>152</v>
      </c>
      <c r="J39" s="176"/>
    </row>
    <row r="40" spans="1:4" s="16" customFormat="1" ht="12">
      <c r="A40" s="606" t="s">
        <v>10</v>
      </c>
      <c r="B40" s="607"/>
      <c r="C40" s="607"/>
      <c r="D40" s="607"/>
    </row>
    <row r="41" spans="1:13" ht="12">
      <c r="A41" s="71" t="s">
        <v>11</v>
      </c>
      <c r="B41" s="608" t="s">
        <v>17</v>
      </c>
      <c r="C41" s="608"/>
      <c r="D41" s="608"/>
      <c r="E41" s="56"/>
      <c r="F41" s="602" t="s">
        <v>150</v>
      </c>
      <c r="G41" s="597"/>
      <c r="H41" s="597"/>
      <c r="I41" s="597"/>
      <c r="J41" s="598"/>
      <c r="K41" s="75" t="s">
        <v>158</v>
      </c>
      <c r="L41" s="76"/>
      <c r="M41" s="51">
        <f>AVERAGE(F37:I37)</f>
        <v>0</v>
      </c>
    </row>
    <row r="42" spans="1:13" ht="12">
      <c r="A42" s="72" t="s">
        <v>12</v>
      </c>
      <c r="B42" s="609" t="s">
        <v>18</v>
      </c>
      <c r="C42" s="609"/>
      <c r="D42" s="609"/>
      <c r="E42" s="226"/>
      <c r="F42" s="603"/>
      <c r="G42" s="604"/>
      <c r="H42" s="604"/>
      <c r="I42" s="604"/>
      <c r="J42" s="605"/>
      <c r="K42" s="74" t="s">
        <v>159</v>
      </c>
      <c r="L42" s="227"/>
      <c r="M42" s="50">
        <f>STDEV(F37:I37)</f>
        <v>309.62060116643835</v>
      </c>
    </row>
    <row r="43" spans="1:10" ht="12">
      <c r="A43" s="57" t="s">
        <v>13</v>
      </c>
      <c r="B43" s="619" t="s">
        <v>141</v>
      </c>
      <c r="C43" s="619"/>
      <c r="D43" s="619"/>
      <c r="E43" s="226"/>
      <c r="F43" s="603"/>
      <c r="G43" s="604"/>
      <c r="H43" s="604"/>
      <c r="I43" s="604"/>
      <c r="J43" s="605"/>
    </row>
    <row r="44" spans="1:10" ht="12">
      <c r="A44" s="362" t="s">
        <v>14</v>
      </c>
      <c r="B44" s="620" t="str">
        <f>'Compound Tracking'!C13</f>
        <v>Chemical 1</v>
      </c>
      <c r="C44" s="620"/>
      <c r="D44" s="620"/>
      <c r="E44" s="226"/>
      <c r="F44" s="599"/>
      <c r="G44" s="600"/>
      <c r="H44" s="600"/>
      <c r="I44" s="600"/>
      <c r="J44" s="601"/>
    </row>
    <row r="45" spans="1:4" ht="12">
      <c r="A45" s="361" t="s">
        <v>14</v>
      </c>
      <c r="B45" s="595" t="str">
        <f>'Compound Tracking'!C14</f>
        <v>Chemical 2</v>
      </c>
      <c r="C45" s="595"/>
      <c r="D45" s="595"/>
    </row>
    <row r="46" spans="1:10" ht="12">
      <c r="A46" s="360" t="s">
        <v>14</v>
      </c>
      <c r="B46" s="618" t="str">
        <f>'Compound Tracking'!C15</f>
        <v>Chemical 3</v>
      </c>
      <c r="C46" s="618"/>
      <c r="D46" s="618"/>
      <c r="F46" s="73"/>
      <c r="G46" s="216"/>
      <c r="H46" s="216"/>
      <c r="I46" s="216"/>
      <c r="J46" s="216"/>
    </row>
    <row r="47" spans="1:10" ht="12">
      <c r="A47" s="228" t="s">
        <v>14</v>
      </c>
      <c r="B47" s="592" t="str">
        <f>'Compound Tracking'!C16</f>
        <v>Chemical 4</v>
      </c>
      <c r="C47" s="592"/>
      <c r="D47" s="592"/>
      <c r="F47" s="216"/>
      <c r="G47" s="216"/>
      <c r="H47" s="216"/>
      <c r="I47" s="216"/>
      <c r="J47" s="216"/>
    </row>
    <row r="48" spans="1:10" ht="12">
      <c r="A48" s="359" t="s">
        <v>14</v>
      </c>
      <c r="B48" s="593" t="str">
        <f>'Compound Tracking'!C17</f>
        <v>Chemical 5</v>
      </c>
      <c r="C48" s="593"/>
      <c r="D48" s="593"/>
      <c r="F48" s="216"/>
      <c r="G48" s="216"/>
      <c r="H48" s="216"/>
      <c r="I48" s="216"/>
      <c r="J48" s="216"/>
    </row>
    <row r="49" spans="1:10" ht="12">
      <c r="A49" s="358" t="s">
        <v>14</v>
      </c>
      <c r="B49" s="594" t="str">
        <f>'Compound Tracking'!C18</f>
        <v>Chemical 6</v>
      </c>
      <c r="C49" s="594"/>
      <c r="D49" s="594"/>
      <c r="F49" s="216"/>
      <c r="G49" s="216"/>
      <c r="H49" s="216"/>
      <c r="I49" s="216"/>
      <c r="J49" s="216"/>
    </row>
  </sheetData>
  <mergeCells count="19">
    <mergeCell ref="J1:K1"/>
    <mergeCell ref="E3:F3"/>
    <mergeCell ref="G3:H3"/>
    <mergeCell ref="J3:K3"/>
    <mergeCell ref="B46:D46"/>
    <mergeCell ref="B43:D43"/>
    <mergeCell ref="B44:D44"/>
    <mergeCell ref="E4:F4"/>
    <mergeCell ref="E1:F1"/>
    <mergeCell ref="G1:H1"/>
    <mergeCell ref="B47:D47"/>
    <mergeCell ref="B48:D48"/>
    <mergeCell ref="B49:D49"/>
    <mergeCell ref="B45:D45"/>
    <mergeCell ref="D14:K15"/>
    <mergeCell ref="F41:J44"/>
    <mergeCell ref="A40:D40"/>
    <mergeCell ref="B41:D41"/>
    <mergeCell ref="B42:D42"/>
  </mergeCells>
  <printOptions gridLines="1" horizontalCentered="1"/>
  <pageMargins left="0.5" right="0.5" top="1" bottom="1" header="0.5" footer="0.5"/>
  <pageSetup fitToHeight="1" fitToWidth="1" horizontalDpi="300" verticalDpi="300" orientation="portrait" scale="85"/>
  <headerFooter alignWithMargins="0">
    <oddHeader>&amp;LBG1Luc Agonist Range 
Finder Data Reporting Sheet&amp;R&amp;D</oddHeader>
    <oddFooter>&amp;L&amp;A&amp;C&amp;F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workbookViewId="0" topLeftCell="A1">
      <selection activeCell="F2" sqref="F2"/>
    </sheetView>
  </sheetViews>
  <sheetFormatPr defaultColWidth="9.140625" defaultRowHeight="12.75"/>
  <cols>
    <col min="1" max="1" width="7.421875" style="89" customWidth="1"/>
    <col min="2" max="3" width="13.140625" style="90" customWidth="1"/>
    <col min="4" max="4" width="6.28125" style="90" bestFit="1" customWidth="1"/>
    <col min="5" max="5" width="15.8515625" style="91" customWidth="1"/>
    <col min="6" max="6" width="11.00390625" style="90" customWidth="1"/>
    <col min="7" max="7" width="8.00390625" style="81" customWidth="1"/>
    <col min="8" max="8" width="14.00390625" style="81" customWidth="1"/>
    <col min="9" max="9" width="13.8515625" style="81" customWidth="1"/>
    <col min="10" max="10" width="6.28125" style="81" bestFit="1" customWidth="1"/>
    <col min="11" max="11" width="15.140625" style="81" customWidth="1"/>
    <col min="12" max="12" width="9.28125" style="81" customWidth="1"/>
    <col min="13" max="16384" width="9.140625" style="81" customWidth="1"/>
  </cols>
  <sheetData>
    <row r="1" spans="1:12" ht="15.75" thickBot="1">
      <c r="A1" s="77" t="s">
        <v>153</v>
      </c>
      <c r="C1" s="78" t="str">
        <f>'Compound Tracking'!E1</f>
        <v>Enter Plate Identification Here</v>
      </c>
      <c r="D1" s="78"/>
      <c r="E1" s="79" t="s">
        <v>118</v>
      </c>
      <c r="F1" s="229">
        <f>'Compound Tracking'!G10</f>
        <v>40909</v>
      </c>
      <c r="G1" s="93"/>
      <c r="H1" s="94"/>
      <c r="I1" s="94"/>
      <c r="J1" s="94"/>
      <c r="K1" s="95"/>
      <c r="L1" s="96"/>
    </row>
    <row r="2" spans="1:12" ht="55.5" customHeight="1" thickBot="1">
      <c r="A2" s="147" t="s">
        <v>71</v>
      </c>
      <c r="B2" s="148" t="s">
        <v>32</v>
      </c>
      <c r="C2" s="627" t="s">
        <v>61</v>
      </c>
      <c r="D2" s="628"/>
      <c r="E2" s="149" t="s">
        <v>70</v>
      </c>
      <c r="F2" s="150" t="s">
        <v>181</v>
      </c>
      <c r="G2" s="147" t="s">
        <v>71</v>
      </c>
      <c r="H2" s="148" t="s">
        <v>32</v>
      </c>
      <c r="I2" s="629" t="s">
        <v>61</v>
      </c>
      <c r="J2" s="628"/>
      <c r="K2" s="149" t="s">
        <v>70</v>
      </c>
      <c r="L2" s="150" t="s">
        <v>181</v>
      </c>
    </row>
    <row r="3" spans="1:12" ht="14.25">
      <c r="A3" s="377" t="s">
        <v>161</v>
      </c>
      <c r="B3" s="378" t="str">
        <f>'Compound Tracking'!C13</f>
        <v>Chemical 1</v>
      </c>
      <c r="C3" s="379">
        <v>1000</v>
      </c>
      <c r="D3" s="380" t="s">
        <v>245</v>
      </c>
      <c r="E3" s="381"/>
      <c r="F3" s="382">
        <f>'RAW DATA'!B30</f>
        <v>-4774.25</v>
      </c>
      <c r="G3" s="132" t="s">
        <v>186</v>
      </c>
      <c r="H3" s="135" t="str">
        <f>'Compound Tracking'!C16</f>
        <v>Chemical 4</v>
      </c>
      <c r="I3" s="124">
        <v>1000</v>
      </c>
      <c r="J3" s="125" t="s">
        <v>245</v>
      </c>
      <c r="K3" s="138"/>
      <c r="L3" s="83">
        <f>'RAW DATA'!H30</f>
        <v>6365.75</v>
      </c>
    </row>
    <row r="4" spans="1:12" ht="14.25">
      <c r="A4" s="377" t="s">
        <v>162</v>
      </c>
      <c r="B4" s="378"/>
      <c r="C4" s="379">
        <f aca="true" t="shared" si="0" ref="C4:C9">C3/10</f>
        <v>100</v>
      </c>
      <c r="D4" s="380" t="s">
        <v>245</v>
      </c>
      <c r="E4" s="381"/>
      <c r="F4" s="382">
        <f>'RAW DATA'!B31</f>
        <v>-2124.25</v>
      </c>
      <c r="G4" s="132" t="s">
        <v>205</v>
      </c>
      <c r="H4" s="135"/>
      <c r="I4" s="124">
        <f aca="true" t="shared" si="1" ref="I4:I9">I3/10</f>
        <v>100</v>
      </c>
      <c r="J4" s="125" t="s">
        <v>245</v>
      </c>
      <c r="K4" s="138"/>
      <c r="L4" s="83">
        <f>'RAW DATA'!H31</f>
        <v>8507.75</v>
      </c>
    </row>
    <row r="5" spans="1:12" ht="14.25">
      <c r="A5" s="377" t="s">
        <v>163</v>
      </c>
      <c r="B5" s="378"/>
      <c r="C5" s="379">
        <f t="shared" si="0"/>
        <v>10</v>
      </c>
      <c r="D5" s="380" t="s">
        <v>245</v>
      </c>
      <c r="E5" s="381"/>
      <c r="F5" s="382">
        <f>'RAW DATA'!B32</f>
        <v>9366.75</v>
      </c>
      <c r="G5" s="132" t="s">
        <v>206</v>
      </c>
      <c r="H5" s="135"/>
      <c r="I5" s="124">
        <f t="shared" si="1"/>
        <v>10</v>
      </c>
      <c r="J5" s="125" t="s">
        <v>245</v>
      </c>
      <c r="K5" s="138"/>
      <c r="L5" s="83">
        <f>'RAW DATA'!H32</f>
        <v>2558.75</v>
      </c>
    </row>
    <row r="6" spans="1:12" ht="14.25">
      <c r="A6" s="377" t="s">
        <v>164</v>
      </c>
      <c r="B6" s="378"/>
      <c r="C6" s="379">
        <f t="shared" si="0"/>
        <v>1</v>
      </c>
      <c r="D6" s="380" t="s">
        <v>245</v>
      </c>
      <c r="E6" s="381"/>
      <c r="F6" s="382">
        <f>'RAW DATA'!B33</f>
        <v>12328.75</v>
      </c>
      <c r="G6" s="132" t="s">
        <v>207</v>
      </c>
      <c r="H6" s="134"/>
      <c r="I6" s="124">
        <f t="shared" si="1"/>
        <v>1</v>
      </c>
      <c r="J6" s="125" t="s">
        <v>245</v>
      </c>
      <c r="K6" s="138"/>
      <c r="L6" s="83">
        <f>'RAW DATA'!H33</f>
        <v>-538.25</v>
      </c>
    </row>
    <row r="7" spans="1:12" ht="14.25">
      <c r="A7" s="377" t="s">
        <v>165</v>
      </c>
      <c r="B7" s="378"/>
      <c r="C7" s="379">
        <f t="shared" si="0"/>
        <v>0.1</v>
      </c>
      <c r="D7" s="380" t="s">
        <v>245</v>
      </c>
      <c r="E7" s="381"/>
      <c r="F7" s="382">
        <f>'RAW DATA'!B34</f>
        <v>7831.75</v>
      </c>
      <c r="G7" s="132" t="s">
        <v>208</v>
      </c>
      <c r="H7" s="134"/>
      <c r="I7" s="124">
        <f t="shared" si="1"/>
        <v>0.1</v>
      </c>
      <c r="J7" s="125" t="s">
        <v>245</v>
      </c>
      <c r="K7" s="138"/>
      <c r="L7" s="83">
        <f>'RAW DATA'!H34</f>
        <v>-1616.25</v>
      </c>
    </row>
    <row r="8" spans="1:12" ht="14.25">
      <c r="A8" s="377" t="s">
        <v>166</v>
      </c>
      <c r="B8" s="378"/>
      <c r="C8" s="379">
        <f t="shared" si="0"/>
        <v>0.01</v>
      </c>
      <c r="D8" s="380" t="s">
        <v>245</v>
      </c>
      <c r="E8" s="381"/>
      <c r="F8" s="382">
        <f>'RAW DATA'!B35</f>
        <v>412.75</v>
      </c>
      <c r="G8" s="132" t="s">
        <v>209</v>
      </c>
      <c r="H8" s="134"/>
      <c r="I8" s="124">
        <f t="shared" si="1"/>
        <v>0.01</v>
      </c>
      <c r="J8" s="125" t="s">
        <v>245</v>
      </c>
      <c r="K8" s="138"/>
      <c r="L8" s="83">
        <f>'RAW DATA'!H35</f>
        <v>-1856.25</v>
      </c>
    </row>
    <row r="9" spans="1:12" ht="14.25">
      <c r="A9" s="383" t="s">
        <v>167</v>
      </c>
      <c r="B9" s="384"/>
      <c r="C9" s="379">
        <f t="shared" si="0"/>
        <v>0.001</v>
      </c>
      <c r="D9" s="386" t="s">
        <v>245</v>
      </c>
      <c r="E9" s="387"/>
      <c r="F9" s="382">
        <f>'RAW DATA'!B36</f>
        <v>-567.25</v>
      </c>
      <c r="G9" s="132" t="s">
        <v>210</v>
      </c>
      <c r="H9" s="134"/>
      <c r="I9" s="124">
        <f t="shared" si="1"/>
        <v>0.001</v>
      </c>
      <c r="J9" s="127" t="s">
        <v>245</v>
      </c>
      <c r="K9" s="140"/>
      <c r="L9" s="83">
        <f>'RAW DATA'!H36</f>
        <v>-1906.25</v>
      </c>
    </row>
    <row r="10" spans="1:12" ht="15" thickBot="1">
      <c r="A10" s="130" t="s">
        <v>168</v>
      </c>
      <c r="B10" s="139" t="s">
        <v>122</v>
      </c>
      <c r="C10" s="136">
        <v>7.825E-07</v>
      </c>
      <c r="D10" s="128" t="s">
        <v>245</v>
      </c>
      <c r="E10" s="139"/>
      <c r="F10" s="85">
        <f>'RAW DATA'!B37</f>
        <v>3024.75</v>
      </c>
      <c r="G10" s="133" t="s">
        <v>187</v>
      </c>
      <c r="H10" s="144" t="s">
        <v>141</v>
      </c>
      <c r="I10" s="264">
        <v>0</v>
      </c>
      <c r="J10" s="86" t="s">
        <v>245</v>
      </c>
      <c r="K10" s="141"/>
      <c r="L10" s="87">
        <f>'RAW DATA'!H37</f>
        <v>-281.25</v>
      </c>
    </row>
    <row r="11" spans="1:12" ht="14.25">
      <c r="A11" s="377" t="s">
        <v>169</v>
      </c>
      <c r="B11" s="378" t="str">
        <f>'Compound Tracking'!C13</f>
        <v>Chemical 1</v>
      </c>
      <c r="C11" s="379">
        <f>C3</f>
        <v>1000</v>
      </c>
      <c r="D11" s="380" t="s">
        <v>245</v>
      </c>
      <c r="E11" s="381"/>
      <c r="F11" s="382">
        <f>'RAW DATA'!C30</f>
        <v>-4740.25</v>
      </c>
      <c r="G11" s="132" t="s">
        <v>188</v>
      </c>
      <c r="H11" s="134" t="str">
        <f>'Compound Tracking'!C16</f>
        <v>Chemical 4</v>
      </c>
      <c r="I11" s="124">
        <f>I3</f>
        <v>1000</v>
      </c>
      <c r="J11" s="125" t="s">
        <v>245</v>
      </c>
      <c r="K11" s="138"/>
      <c r="L11" s="83">
        <f>'RAW DATA'!I30</f>
        <v>7068.75</v>
      </c>
    </row>
    <row r="12" spans="1:12" ht="14.25">
      <c r="A12" s="377" t="s">
        <v>34</v>
      </c>
      <c r="B12" s="378"/>
      <c r="C12" s="379">
        <f aca="true" t="shared" si="2" ref="C12:C17">C4</f>
        <v>100</v>
      </c>
      <c r="D12" s="380" t="s">
        <v>245</v>
      </c>
      <c r="E12" s="381"/>
      <c r="F12" s="382">
        <f>'RAW DATA'!C31</f>
        <v>-1685.25</v>
      </c>
      <c r="G12" s="132" t="s">
        <v>52</v>
      </c>
      <c r="H12" s="135"/>
      <c r="I12" s="124">
        <f aca="true" t="shared" si="3" ref="I12:I17">I4</f>
        <v>100</v>
      </c>
      <c r="J12" s="125" t="s">
        <v>245</v>
      </c>
      <c r="K12" s="138"/>
      <c r="L12" s="83">
        <f>'RAW DATA'!I31</f>
        <v>8369.75</v>
      </c>
    </row>
    <row r="13" spans="1:12" ht="14.25">
      <c r="A13" s="377" t="s">
        <v>35</v>
      </c>
      <c r="B13" s="378"/>
      <c r="C13" s="379">
        <f t="shared" si="2"/>
        <v>10</v>
      </c>
      <c r="D13" s="380" t="s">
        <v>245</v>
      </c>
      <c r="E13" s="381"/>
      <c r="F13" s="382">
        <f>'RAW DATA'!C32</f>
        <v>10533.75</v>
      </c>
      <c r="G13" s="132" t="s">
        <v>53</v>
      </c>
      <c r="H13" s="135"/>
      <c r="I13" s="124">
        <f t="shared" si="3"/>
        <v>10</v>
      </c>
      <c r="J13" s="125" t="s">
        <v>245</v>
      </c>
      <c r="K13" s="138"/>
      <c r="L13" s="83">
        <f>'RAW DATA'!I32</f>
        <v>3269.75</v>
      </c>
    </row>
    <row r="14" spans="1:12" ht="14.25">
      <c r="A14" s="377" t="s">
        <v>36</v>
      </c>
      <c r="B14" s="378"/>
      <c r="C14" s="379">
        <f t="shared" si="2"/>
        <v>1</v>
      </c>
      <c r="D14" s="380" t="s">
        <v>245</v>
      </c>
      <c r="E14" s="381"/>
      <c r="F14" s="382">
        <f>'RAW DATA'!C33</f>
        <v>14439.75</v>
      </c>
      <c r="G14" s="132" t="s">
        <v>54</v>
      </c>
      <c r="H14" s="135"/>
      <c r="I14" s="124">
        <f t="shared" si="3"/>
        <v>1</v>
      </c>
      <c r="J14" s="125" t="s">
        <v>245</v>
      </c>
      <c r="K14" s="138"/>
      <c r="L14" s="83">
        <f>'RAW DATA'!I33</f>
        <v>30.75</v>
      </c>
    </row>
    <row r="15" spans="1:12" ht="14.25">
      <c r="A15" s="377" t="s">
        <v>37</v>
      </c>
      <c r="B15" s="378"/>
      <c r="C15" s="379">
        <f t="shared" si="2"/>
        <v>0.1</v>
      </c>
      <c r="D15" s="380" t="s">
        <v>245</v>
      </c>
      <c r="E15" s="381"/>
      <c r="F15" s="382">
        <f>'RAW DATA'!C34</f>
        <v>8097.75</v>
      </c>
      <c r="G15" s="132" t="s">
        <v>130</v>
      </c>
      <c r="H15" s="143"/>
      <c r="I15" s="124">
        <f t="shared" si="3"/>
        <v>0.1</v>
      </c>
      <c r="J15" s="125" t="s">
        <v>245</v>
      </c>
      <c r="K15" s="138"/>
      <c r="L15" s="83">
        <f>'RAW DATA'!I34</f>
        <v>-1379.25</v>
      </c>
    </row>
    <row r="16" spans="1:12" ht="14.25">
      <c r="A16" s="377" t="s">
        <v>38</v>
      </c>
      <c r="B16" s="378"/>
      <c r="C16" s="379">
        <f t="shared" si="2"/>
        <v>0.01</v>
      </c>
      <c r="D16" s="380" t="s">
        <v>245</v>
      </c>
      <c r="E16" s="381"/>
      <c r="F16" s="382">
        <f>'RAW DATA'!C35</f>
        <v>-546.25</v>
      </c>
      <c r="G16" s="132" t="s">
        <v>131</v>
      </c>
      <c r="H16" s="143"/>
      <c r="I16" s="124">
        <f t="shared" si="3"/>
        <v>0.01</v>
      </c>
      <c r="J16" s="125" t="s">
        <v>245</v>
      </c>
      <c r="K16" s="138"/>
      <c r="L16" s="83">
        <f>'RAW DATA'!I35</f>
        <v>-1671.25</v>
      </c>
    </row>
    <row r="17" spans="1:12" ht="14.25">
      <c r="A17" s="377" t="s">
        <v>39</v>
      </c>
      <c r="B17" s="384"/>
      <c r="C17" s="385">
        <f t="shared" si="2"/>
        <v>0.001</v>
      </c>
      <c r="D17" s="386" t="s">
        <v>245</v>
      </c>
      <c r="E17" s="387"/>
      <c r="F17" s="382">
        <f>'RAW DATA'!C36</f>
        <v>-809.25</v>
      </c>
      <c r="G17" s="132" t="s">
        <v>132</v>
      </c>
      <c r="H17" s="143"/>
      <c r="I17" s="126">
        <f t="shared" si="3"/>
        <v>0.001</v>
      </c>
      <c r="J17" s="127" t="s">
        <v>245</v>
      </c>
      <c r="K17" s="140"/>
      <c r="L17" s="83">
        <f>'RAW DATA'!I36</f>
        <v>-1871.25</v>
      </c>
    </row>
    <row r="18" spans="1:12" ht="15" thickBot="1">
      <c r="A18" s="131" t="s">
        <v>170</v>
      </c>
      <c r="B18" s="139" t="s">
        <v>122</v>
      </c>
      <c r="C18" s="136">
        <v>3.125E-06</v>
      </c>
      <c r="D18" s="128" t="s">
        <v>245</v>
      </c>
      <c r="E18" s="139"/>
      <c r="F18" s="85">
        <f>'RAW DATA'!C37</f>
        <v>7669.75</v>
      </c>
      <c r="G18" s="133" t="s">
        <v>189</v>
      </c>
      <c r="H18" s="144" t="s">
        <v>141</v>
      </c>
      <c r="I18" s="264">
        <v>0</v>
      </c>
      <c r="J18" s="86" t="s">
        <v>245</v>
      </c>
      <c r="K18" s="141"/>
      <c r="L18" s="87">
        <f>'RAW DATA'!I37</f>
        <v>-253.25</v>
      </c>
    </row>
    <row r="19" spans="1:12" ht="14.25">
      <c r="A19" s="388" t="s">
        <v>171</v>
      </c>
      <c r="B19" s="389" t="str">
        <f>'Compound Tracking'!C14</f>
        <v>Chemical 2</v>
      </c>
      <c r="C19" s="390">
        <v>1000</v>
      </c>
      <c r="D19" s="391" t="s">
        <v>245</v>
      </c>
      <c r="E19" s="392"/>
      <c r="F19" s="393">
        <f>'RAW DATA'!D30</f>
        <v>-2002.25</v>
      </c>
      <c r="G19" s="132" t="s">
        <v>190</v>
      </c>
      <c r="H19" s="415" t="str">
        <f>'Compound Tracking'!C17</f>
        <v>Chemical 5</v>
      </c>
      <c r="I19" s="416">
        <v>100</v>
      </c>
      <c r="J19" s="417" t="s">
        <v>245</v>
      </c>
      <c r="K19" s="418"/>
      <c r="L19" s="419">
        <f>'RAW DATA'!J30</f>
        <v>-4552.25</v>
      </c>
    </row>
    <row r="20" spans="1:12" ht="14.25">
      <c r="A20" s="388" t="s">
        <v>72</v>
      </c>
      <c r="B20" s="389"/>
      <c r="C20" s="390">
        <f aca="true" t="shared" si="4" ref="C20:C25">C19/10</f>
        <v>100</v>
      </c>
      <c r="D20" s="391" t="s">
        <v>245</v>
      </c>
      <c r="E20" s="392"/>
      <c r="F20" s="393">
        <f>'RAW DATA'!D31</f>
        <v>-725.25</v>
      </c>
      <c r="G20" s="132" t="s">
        <v>211</v>
      </c>
      <c r="H20" s="415"/>
      <c r="I20" s="416">
        <f aca="true" t="shared" si="5" ref="I20:I25">I19/10</f>
        <v>10</v>
      </c>
      <c r="J20" s="417" t="s">
        <v>245</v>
      </c>
      <c r="K20" s="418"/>
      <c r="L20" s="419">
        <f>'RAW DATA'!J31</f>
        <v>-2430.25</v>
      </c>
    </row>
    <row r="21" spans="1:12" ht="14.25">
      <c r="A21" s="388" t="s">
        <v>73</v>
      </c>
      <c r="B21" s="389"/>
      <c r="C21" s="390">
        <f t="shared" si="4"/>
        <v>10</v>
      </c>
      <c r="D21" s="391" t="s">
        <v>245</v>
      </c>
      <c r="E21" s="392"/>
      <c r="F21" s="393">
        <f>'RAW DATA'!D32</f>
        <v>-392.25</v>
      </c>
      <c r="G21" s="132" t="s">
        <v>212</v>
      </c>
      <c r="H21" s="420"/>
      <c r="I21" s="416">
        <f t="shared" si="5"/>
        <v>1</v>
      </c>
      <c r="J21" s="417" t="s">
        <v>245</v>
      </c>
      <c r="K21" s="418"/>
      <c r="L21" s="419">
        <f>'RAW DATA'!J32</f>
        <v>227.75</v>
      </c>
    </row>
    <row r="22" spans="1:12" ht="14.25">
      <c r="A22" s="388" t="s">
        <v>74</v>
      </c>
      <c r="B22" s="389"/>
      <c r="C22" s="390">
        <f t="shared" si="4"/>
        <v>1</v>
      </c>
      <c r="D22" s="391" t="s">
        <v>245</v>
      </c>
      <c r="E22" s="392"/>
      <c r="F22" s="393">
        <f>'RAW DATA'!D33</f>
        <v>-367.25</v>
      </c>
      <c r="G22" s="132" t="s">
        <v>213</v>
      </c>
      <c r="H22" s="420"/>
      <c r="I22" s="416">
        <f t="shared" si="5"/>
        <v>0.1</v>
      </c>
      <c r="J22" s="417" t="s">
        <v>245</v>
      </c>
      <c r="K22" s="418"/>
      <c r="L22" s="419">
        <f>'RAW DATA'!J33</f>
        <v>2914.75</v>
      </c>
    </row>
    <row r="23" spans="1:12" ht="14.25">
      <c r="A23" s="388" t="s">
        <v>75</v>
      </c>
      <c r="B23" s="389"/>
      <c r="C23" s="390">
        <f t="shared" si="4"/>
        <v>0.1</v>
      </c>
      <c r="D23" s="391" t="s">
        <v>245</v>
      </c>
      <c r="E23" s="392"/>
      <c r="F23" s="393">
        <f>'RAW DATA'!D34</f>
        <v>-757.25</v>
      </c>
      <c r="G23" s="132" t="s">
        <v>214</v>
      </c>
      <c r="H23" s="420"/>
      <c r="I23" s="416">
        <f t="shared" si="5"/>
        <v>0.01</v>
      </c>
      <c r="J23" s="417" t="s">
        <v>245</v>
      </c>
      <c r="K23" s="418"/>
      <c r="L23" s="419">
        <f>'RAW DATA'!J34</f>
        <v>-1314.25</v>
      </c>
    </row>
    <row r="24" spans="1:12" ht="14.25">
      <c r="A24" s="388" t="s">
        <v>76</v>
      </c>
      <c r="B24" s="389"/>
      <c r="C24" s="390">
        <f t="shared" si="4"/>
        <v>0.01</v>
      </c>
      <c r="D24" s="391" t="s">
        <v>245</v>
      </c>
      <c r="E24" s="392"/>
      <c r="F24" s="393">
        <f>'RAW DATA'!D35</f>
        <v>-1163.25</v>
      </c>
      <c r="G24" s="132" t="s">
        <v>215</v>
      </c>
      <c r="H24" s="420"/>
      <c r="I24" s="416">
        <f t="shared" si="5"/>
        <v>0.001</v>
      </c>
      <c r="J24" s="417" t="s">
        <v>245</v>
      </c>
      <c r="K24" s="418"/>
      <c r="L24" s="419">
        <f>'RAW DATA'!J35</f>
        <v>-1431.25</v>
      </c>
    </row>
    <row r="25" spans="1:12" ht="14.25">
      <c r="A25" s="388" t="s">
        <v>77</v>
      </c>
      <c r="B25" s="394"/>
      <c r="C25" s="390">
        <f t="shared" si="4"/>
        <v>0.001</v>
      </c>
      <c r="D25" s="396" t="s">
        <v>245</v>
      </c>
      <c r="E25" s="397"/>
      <c r="F25" s="393">
        <f>'RAW DATA'!D36</f>
        <v>-12.25</v>
      </c>
      <c r="G25" s="132" t="s">
        <v>216</v>
      </c>
      <c r="H25" s="420"/>
      <c r="I25" s="416">
        <f t="shared" si="5"/>
        <v>0.0001</v>
      </c>
      <c r="J25" s="422" t="s">
        <v>245</v>
      </c>
      <c r="K25" s="423"/>
      <c r="L25" s="419">
        <f>'RAW DATA'!J36</f>
        <v>-193.25</v>
      </c>
    </row>
    <row r="26" spans="1:12" ht="15" thickBot="1">
      <c r="A26" s="131" t="s">
        <v>172</v>
      </c>
      <c r="B26" s="139" t="s">
        <v>122</v>
      </c>
      <c r="C26" s="136">
        <v>1.25E-05</v>
      </c>
      <c r="D26" s="128" t="s">
        <v>245</v>
      </c>
      <c r="E26" s="139"/>
      <c r="F26" s="85">
        <f>'RAW DATA'!D37</f>
        <v>10828.75</v>
      </c>
      <c r="G26" s="142" t="s">
        <v>191</v>
      </c>
      <c r="H26" s="145" t="s">
        <v>59</v>
      </c>
      <c r="I26" s="123">
        <v>7.83E-07</v>
      </c>
      <c r="J26" s="129" t="s">
        <v>245</v>
      </c>
      <c r="K26" s="145"/>
      <c r="L26" s="88">
        <f>'RAW DATA'!J37</f>
        <v>3477.75</v>
      </c>
    </row>
    <row r="27" spans="1:12" ht="14.25">
      <c r="A27" s="398" t="s">
        <v>173</v>
      </c>
      <c r="B27" s="399" t="str">
        <f>'Compound Tracking'!C14</f>
        <v>Chemical 2</v>
      </c>
      <c r="C27" s="390">
        <f>C19</f>
        <v>1000</v>
      </c>
      <c r="D27" s="391" t="s">
        <v>245</v>
      </c>
      <c r="E27" s="392"/>
      <c r="F27" s="400">
        <f>'RAW DATA'!E30</f>
        <v>-1752.25</v>
      </c>
      <c r="G27" s="132" t="s">
        <v>192</v>
      </c>
      <c r="H27" s="420" t="str">
        <f>'Compound Tracking'!C17</f>
        <v>Chemical 5</v>
      </c>
      <c r="I27" s="416">
        <f>I19</f>
        <v>100</v>
      </c>
      <c r="J27" s="417" t="s">
        <v>245</v>
      </c>
      <c r="K27" s="418"/>
      <c r="L27" s="419">
        <f>'RAW DATA'!K30</f>
        <v>-4699.25</v>
      </c>
    </row>
    <row r="28" spans="1:12" ht="14.25">
      <c r="A28" s="398" t="s">
        <v>40</v>
      </c>
      <c r="B28" s="401"/>
      <c r="C28" s="390">
        <f aca="true" t="shared" si="6" ref="C28:C33">C20</f>
        <v>100</v>
      </c>
      <c r="D28" s="391" t="s">
        <v>245</v>
      </c>
      <c r="E28" s="392"/>
      <c r="F28" s="400">
        <f>'RAW DATA'!E31</f>
        <v>-240.25</v>
      </c>
      <c r="G28" s="132" t="s">
        <v>133</v>
      </c>
      <c r="H28" s="420"/>
      <c r="I28" s="416">
        <f aca="true" t="shared" si="7" ref="I28:I33">I20</f>
        <v>10</v>
      </c>
      <c r="J28" s="417" t="s">
        <v>245</v>
      </c>
      <c r="K28" s="418"/>
      <c r="L28" s="419">
        <f>'RAW DATA'!K31</f>
        <v>-2851.25</v>
      </c>
    </row>
    <row r="29" spans="1:12" ht="14.25">
      <c r="A29" s="398" t="s">
        <v>41</v>
      </c>
      <c r="B29" s="401"/>
      <c r="C29" s="390">
        <f t="shared" si="6"/>
        <v>10</v>
      </c>
      <c r="D29" s="391" t="s">
        <v>245</v>
      </c>
      <c r="E29" s="392"/>
      <c r="F29" s="400">
        <f>'RAW DATA'!E32</f>
        <v>-40.25</v>
      </c>
      <c r="G29" s="132" t="s">
        <v>135</v>
      </c>
      <c r="H29" s="420"/>
      <c r="I29" s="416">
        <f t="shared" si="7"/>
        <v>1</v>
      </c>
      <c r="J29" s="417" t="s">
        <v>245</v>
      </c>
      <c r="K29" s="418"/>
      <c r="L29" s="419">
        <f>'RAW DATA'!K32</f>
        <v>425.75</v>
      </c>
    </row>
    <row r="30" spans="1:12" ht="14.25">
      <c r="A30" s="398" t="s">
        <v>42</v>
      </c>
      <c r="B30" s="402"/>
      <c r="C30" s="390">
        <f t="shared" si="6"/>
        <v>1</v>
      </c>
      <c r="D30" s="391" t="s">
        <v>245</v>
      </c>
      <c r="E30" s="392"/>
      <c r="F30" s="400">
        <f>'RAW DATA'!E33</f>
        <v>-256.25</v>
      </c>
      <c r="G30" s="132" t="s">
        <v>136</v>
      </c>
      <c r="H30" s="420"/>
      <c r="I30" s="416">
        <f t="shared" si="7"/>
        <v>0.1</v>
      </c>
      <c r="J30" s="417" t="s">
        <v>245</v>
      </c>
      <c r="K30" s="418"/>
      <c r="L30" s="419">
        <f>'RAW DATA'!K33</f>
        <v>4364.75</v>
      </c>
    </row>
    <row r="31" spans="1:13" ht="14.25">
      <c r="A31" s="398" t="s">
        <v>43</v>
      </c>
      <c r="B31" s="402"/>
      <c r="C31" s="390">
        <f t="shared" si="6"/>
        <v>0.1</v>
      </c>
      <c r="D31" s="391" t="s">
        <v>245</v>
      </c>
      <c r="E31" s="392"/>
      <c r="F31" s="400">
        <f>'RAW DATA'!E34</f>
        <v>-1188.25</v>
      </c>
      <c r="G31" s="132" t="s">
        <v>137</v>
      </c>
      <c r="H31" s="420"/>
      <c r="I31" s="416">
        <f t="shared" si="7"/>
        <v>0.01</v>
      </c>
      <c r="J31" s="417" t="s">
        <v>245</v>
      </c>
      <c r="K31" s="418"/>
      <c r="L31" s="419">
        <f>'RAW DATA'!K34</f>
        <v>-374.25</v>
      </c>
      <c r="M31" s="80"/>
    </row>
    <row r="32" spans="1:12" ht="14.25">
      <c r="A32" s="398" t="s">
        <v>44</v>
      </c>
      <c r="B32" s="402"/>
      <c r="C32" s="390">
        <f t="shared" si="6"/>
        <v>0.01</v>
      </c>
      <c r="D32" s="391" t="s">
        <v>245</v>
      </c>
      <c r="E32" s="392"/>
      <c r="F32" s="400">
        <f>'RAW DATA'!E35</f>
        <v>-1271.25</v>
      </c>
      <c r="G32" s="132" t="s">
        <v>138</v>
      </c>
      <c r="H32" s="420"/>
      <c r="I32" s="416">
        <f t="shared" si="7"/>
        <v>0.001</v>
      </c>
      <c r="J32" s="417" t="s">
        <v>245</v>
      </c>
      <c r="K32" s="418"/>
      <c r="L32" s="419">
        <f>'RAW DATA'!K35</f>
        <v>-742.25</v>
      </c>
    </row>
    <row r="33" spans="1:12" ht="14.25">
      <c r="A33" s="398" t="s">
        <v>45</v>
      </c>
      <c r="B33" s="403"/>
      <c r="C33" s="395">
        <f t="shared" si="6"/>
        <v>0.001</v>
      </c>
      <c r="D33" s="396" t="s">
        <v>245</v>
      </c>
      <c r="E33" s="397"/>
      <c r="F33" s="400">
        <f>'RAW DATA'!E36</f>
        <v>492.75</v>
      </c>
      <c r="G33" s="132" t="s">
        <v>139</v>
      </c>
      <c r="H33" s="420"/>
      <c r="I33" s="421">
        <f t="shared" si="7"/>
        <v>0.0001</v>
      </c>
      <c r="J33" s="422" t="s">
        <v>245</v>
      </c>
      <c r="K33" s="423"/>
      <c r="L33" s="419">
        <f>'RAW DATA'!K36</f>
        <v>787.75</v>
      </c>
    </row>
    <row r="34" spans="1:12" ht="15" thickBot="1">
      <c r="A34" s="131" t="s">
        <v>174</v>
      </c>
      <c r="B34" s="139" t="s">
        <v>122</v>
      </c>
      <c r="C34" s="136">
        <v>5E-05</v>
      </c>
      <c r="D34" s="128" t="s">
        <v>245</v>
      </c>
      <c r="E34" s="139"/>
      <c r="F34" s="87">
        <f>'RAW DATA'!E37</f>
        <v>10927.75</v>
      </c>
      <c r="G34" s="142" t="s">
        <v>193</v>
      </c>
      <c r="H34" s="145" t="s">
        <v>59</v>
      </c>
      <c r="I34" s="123">
        <v>3.125E-06</v>
      </c>
      <c r="J34" s="129" t="s">
        <v>245</v>
      </c>
      <c r="K34" s="145"/>
      <c r="L34" s="88">
        <f>'RAW DATA'!K37</f>
        <v>8858.75</v>
      </c>
    </row>
    <row r="35" spans="1:12" ht="14.25">
      <c r="A35" s="404" t="s">
        <v>182</v>
      </c>
      <c r="B35" s="405" t="str">
        <f>'Compound Tracking'!C15</f>
        <v>Chemical 3</v>
      </c>
      <c r="C35" s="406">
        <v>1000</v>
      </c>
      <c r="D35" s="407" t="s">
        <v>245</v>
      </c>
      <c r="E35" s="408"/>
      <c r="F35" s="409">
        <f>'RAW DATA'!F30</f>
        <v>-463.25</v>
      </c>
      <c r="G35" s="414" t="s">
        <v>196</v>
      </c>
      <c r="H35" s="424" t="str">
        <f>'Compound Tracking'!C18</f>
        <v>Chemical 6</v>
      </c>
      <c r="I35" s="425"/>
      <c r="J35" s="426" t="s">
        <v>245</v>
      </c>
      <c r="K35" s="427"/>
      <c r="L35" s="428">
        <f>'RAW DATA'!L30</f>
        <v>1316.75</v>
      </c>
    </row>
    <row r="36" spans="1:12" ht="12.75">
      <c r="A36" s="404" t="s">
        <v>78</v>
      </c>
      <c r="B36" s="410"/>
      <c r="C36" s="406">
        <f aca="true" t="shared" si="8" ref="C36:C41">C35/10</f>
        <v>100</v>
      </c>
      <c r="D36" s="407" t="s">
        <v>245</v>
      </c>
      <c r="E36" s="408"/>
      <c r="F36" s="409">
        <f>'RAW DATA'!F31</f>
        <v>-52.25</v>
      </c>
      <c r="G36" s="414" t="s">
        <v>217</v>
      </c>
      <c r="H36" s="424"/>
      <c r="I36" s="425"/>
      <c r="J36" s="426" t="s">
        <v>245</v>
      </c>
      <c r="K36" s="427"/>
      <c r="L36" s="428">
        <f>'RAW DATA'!L31</f>
        <v>1474.75</v>
      </c>
    </row>
    <row r="37" spans="1:12" ht="12.75">
      <c r="A37" s="404" t="s">
        <v>200</v>
      </c>
      <c r="B37" s="410"/>
      <c r="C37" s="406">
        <f t="shared" si="8"/>
        <v>10</v>
      </c>
      <c r="D37" s="407" t="s">
        <v>245</v>
      </c>
      <c r="E37" s="408"/>
      <c r="F37" s="409">
        <f>'RAW DATA'!F32</f>
        <v>820.75</v>
      </c>
      <c r="G37" s="414" t="s">
        <v>218</v>
      </c>
      <c r="H37" s="424"/>
      <c r="I37" s="425"/>
      <c r="J37" s="426" t="s">
        <v>245</v>
      </c>
      <c r="K37" s="427"/>
      <c r="L37" s="428">
        <f>'RAW DATA'!L32</f>
        <v>2193.75</v>
      </c>
    </row>
    <row r="38" spans="1:12" ht="12.75">
      <c r="A38" s="404" t="s">
        <v>201</v>
      </c>
      <c r="B38" s="410"/>
      <c r="C38" s="406">
        <f t="shared" si="8"/>
        <v>1</v>
      </c>
      <c r="D38" s="407" t="s">
        <v>245</v>
      </c>
      <c r="E38" s="408"/>
      <c r="F38" s="409">
        <f>'RAW DATA'!F33</f>
        <v>5242.75</v>
      </c>
      <c r="G38" s="414" t="s">
        <v>219</v>
      </c>
      <c r="H38" s="424"/>
      <c r="I38" s="425"/>
      <c r="J38" s="426" t="s">
        <v>245</v>
      </c>
      <c r="K38" s="427"/>
      <c r="L38" s="428">
        <f>'RAW DATA'!L33</f>
        <v>2777.75</v>
      </c>
    </row>
    <row r="39" spans="1:12" ht="12.75">
      <c r="A39" s="404" t="s">
        <v>202</v>
      </c>
      <c r="B39" s="410"/>
      <c r="C39" s="406">
        <f t="shared" si="8"/>
        <v>0.1</v>
      </c>
      <c r="D39" s="407" t="s">
        <v>245</v>
      </c>
      <c r="E39" s="408"/>
      <c r="F39" s="409">
        <f>'RAW DATA'!F34</f>
        <v>712.75</v>
      </c>
      <c r="G39" s="414" t="s">
        <v>220</v>
      </c>
      <c r="H39" s="424"/>
      <c r="I39" s="425"/>
      <c r="J39" s="426" t="s">
        <v>245</v>
      </c>
      <c r="K39" s="427"/>
      <c r="L39" s="428">
        <f>'RAW DATA'!L34</f>
        <v>2680.75</v>
      </c>
    </row>
    <row r="40" spans="1:12" ht="12.75">
      <c r="A40" s="404" t="s">
        <v>203</v>
      </c>
      <c r="B40" s="410"/>
      <c r="C40" s="406">
        <f t="shared" si="8"/>
        <v>0.01</v>
      </c>
      <c r="D40" s="407" t="s">
        <v>245</v>
      </c>
      <c r="E40" s="408"/>
      <c r="F40" s="409">
        <f>'RAW DATA'!F35</f>
        <v>-1326.25</v>
      </c>
      <c r="G40" s="414" t="s">
        <v>221</v>
      </c>
      <c r="H40" s="424"/>
      <c r="I40" s="425"/>
      <c r="J40" s="426" t="s">
        <v>245</v>
      </c>
      <c r="K40" s="427"/>
      <c r="L40" s="428">
        <f>'RAW DATA'!L35</f>
        <v>1608.75</v>
      </c>
    </row>
    <row r="41" spans="1:12" ht="12.75">
      <c r="A41" s="404" t="s">
        <v>204</v>
      </c>
      <c r="B41" s="410"/>
      <c r="C41" s="406">
        <f t="shared" si="8"/>
        <v>0.001</v>
      </c>
      <c r="D41" s="412" t="s">
        <v>245</v>
      </c>
      <c r="E41" s="413"/>
      <c r="F41" s="409">
        <f>'RAW DATA'!F36</f>
        <v>-1306.25</v>
      </c>
      <c r="G41" s="414" t="s">
        <v>222</v>
      </c>
      <c r="H41" s="424"/>
      <c r="I41" s="429"/>
      <c r="J41" s="430" t="s">
        <v>245</v>
      </c>
      <c r="K41" s="431"/>
      <c r="L41" s="428">
        <f>'RAW DATA'!L36</f>
        <v>1870.75</v>
      </c>
    </row>
    <row r="42" spans="1:12" ht="13.5" thickBot="1">
      <c r="A42" s="133" t="s">
        <v>183</v>
      </c>
      <c r="B42" s="144" t="s">
        <v>141</v>
      </c>
      <c r="C42" s="263">
        <v>0</v>
      </c>
      <c r="D42" s="137" t="s">
        <v>245</v>
      </c>
      <c r="E42" s="141"/>
      <c r="F42" s="87">
        <f>'RAW DATA'!F37</f>
        <v>239.75</v>
      </c>
      <c r="G42" s="142" t="s">
        <v>194</v>
      </c>
      <c r="H42" s="145" t="s">
        <v>59</v>
      </c>
      <c r="I42" s="123">
        <v>1.25E-05</v>
      </c>
      <c r="J42" s="129" t="s">
        <v>245</v>
      </c>
      <c r="K42" s="146"/>
      <c r="L42" s="88">
        <f>'RAW DATA'!L37</f>
        <v>10981.75</v>
      </c>
    </row>
    <row r="43" spans="1:12" ht="12.75">
      <c r="A43" s="404" t="s">
        <v>184</v>
      </c>
      <c r="B43" s="410" t="str">
        <f>'Compound Tracking'!C15</f>
        <v>Chemical 3</v>
      </c>
      <c r="C43" s="406">
        <f>C35</f>
        <v>1000</v>
      </c>
      <c r="D43" s="407" t="s">
        <v>245</v>
      </c>
      <c r="E43" s="408"/>
      <c r="F43" s="409">
        <f>'RAW DATA'!G30</f>
        <v>-792.25</v>
      </c>
      <c r="G43" s="132" t="s">
        <v>197</v>
      </c>
      <c r="H43" s="424" t="str">
        <f>'Compound Tracking'!C18</f>
        <v>Chemical 6</v>
      </c>
      <c r="I43" s="425">
        <f>I35</f>
        <v>0</v>
      </c>
      <c r="J43" s="426" t="s">
        <v>245</v>
      </c>
      <c r="K43" s="427"/>
      <c r="L43" s="428">
        <f>'RAW DATA'!M30</f>
        <v>1615.75</v>
      </c>
    </row>
    <row r="44" spans="1:12" ht="12.75">
      <c r="A44" s="404" t="s">
        <v>46</v>
      </c>
      <c r="B44" s="410"/>
      <c r="C44" s="406">
        <f aca="true" t="shared" si="9" ref="C44:C49">C36</f>
        <v>100</v>
      </c>
      <c r="D44" s="407" t="s">
        <v>245</v>
      </c>
      <c r="E44" s="408"/>
      <c r="F44" s="409">
        <f>'RAW DATA'!G31</f>
        <v>-478.25</v>
      </c>
      <c r="G44" s="132" t="s">
        <v>198</v>
      </c>
      <c r="H44" s="424"/>
      <c r="I44" s="425">
        <f aca="true" t="shared" si="10" ref="I44:I49">I36</f>
        <v>0</v>
      </c>
      <c r="J44" s="426" t="s">
        <v>245</v>
      </c>
      <c r="K44" s="427"/>
      <c r="L44" s="428">
        <f>'RAW DATA'!M31</f>
        <v>1915.75</v>
      </c>
    </row>
    <row r="45" spans="1:12" ht="12.75">
      <c r="A45" s="404" t="s">
        <v>47</v>
      </c>
      <c r="B45" s="410"/>
      <c r="C45" s="406">
        <f t="shared" si="9"/>
        <v>10</v>
      </c>
      <c r="D45" s="407" t="s">
        <v>245</v>
      </c>
      <c r="E45" s="408"/>
      <c r="F45" s="409">
        <f>'RAW DATA'!G32</f>
        <v>1147.75</v>
      </c>
      <c r="G45" s="132" t="s">
        <v>199</v>
      </c>
      <c r="H45" s="424"/>
      <c r="I45" s="425">
        <f t="shared" si="10"/>
        <v>0</v>
      </c>
      <c r="J45" s="426" t="s">
        <v>245</v>
      </c>
      <c r="K45" s="427"/>
      <c r="L45" s="428">
        <f>'RAW DATA'!M32</f>
        <v>2297.75</v>
      </c>
    </row>
    <row r="46" spans="1:12" ht="12.75">
      <c r="A46" s="404" t="s">
        <v>48</v>
      </c>
      <c r="B46" s="410"/>
      <c r="C46" s="406">
        <f t="shared" si="9"/>
        <v>1</v>
      </c>
      <c r="D46" s="407" t="s">
        <v>245</v>
      </c>
      <c r="E46" s="408"/>
      <c r="F46" s="409">
        <f>'RAW DATA'!G33</f>
        <v>5501.75</v>
      </c>
      <c r="G46" s="132" t="s">
        <v>55</v>
      </c>
      <c r="H46" s="424"/>
      <c r="I46" s="425">
        <f t="shared" si="10"/>
        <v>0</v>
      </c>
      <c r="J46" s="426" t="s">
        <v>245</v>
      </c>
      <c r="K46" s="427"/>
      <c r="L46" s="428">
        <f>'RAW DATA'!M33</f>
        <v>2838.75</v>
      </c>
    </row>
    <row r="47" spans="1:12" ht="12.75">
      <c r="A47" s="404" t="s">
        <v>49</v>
      </c>
      <c r="B47" s="410"/>
      <c r="C47" s="406">
        <f t="shared" si="9"/>
        <v>0.1</v>
      </c>
      <c r="D47" s="407" t="s">
        <v>245</v>
      </c>
      <c r="E47" s="408"/>
      <c r="F47" s="409">
        <f>'RAW DATA'!G34</f>
        <v>501.75</v>
      </c>
      <c r="G47" s="132" t="s">
        <v>56</v>
      </c>
      <c r="H47" s="424"/>
      <c r="I47" s="425">
        <f t="shared" si="10"/>
        <v>0</v>
      </c>
      <c r="J47" s="426" t="s">
        <v>245</v>
      </c>
      <c r="K47" s="427"/>
      <c r="L47" s="428">
        <f>'RAW DATA'!M34</f>
        <v>2040.75</v>
      </c>
    </row>
    <row r="48" spans="1:12" ht="12.75">
      <c r="A48" s="404" t="s">
        <v>50</v>
      </c>
      <c r="B48" s="410"/>
      <c r="C48" s="406">
        <f t="shared" si="9"/>
        <v>0.01</v>
      </c>
      <c r="D48" s="407" t="s">
        <v>245</v>
      </c>
      <c r="E48" s="408"/>
      <c r="F48" s="409">
        <f>'RAW DATA'!G35</f>
        <v>-1341.25</v>
      </c>
      <c r="G48" s="132" t="s">
        <v>57</v>
      </c>
      <c r="H48" s="424"/>
      <c r="I48" s="425">
        <f t="shared" si="10"/>
        <v>0</v>
      </c>
      <c r="J48" s="426" t="s">
        <v>245</v>
      </c>
      <c r="K48" s="427"/>
      <c r="L48" s="428">
        <f>'RAW DATA'!M35</f>
        <v>1811.75</v>
      </c>
    </row>
    <row r="49" spans="1:12" ht="12.75">
      <c r="A49" s="404" t="s">
        <v>51</v>
      </c>
      <c r="B49" s="410"/>
      <c r="C49" s="411">
        <f t="shared" si="9"/>
        <v>0.001</v>
      </c>
      <c r="D49" s="412" t="s">
        <v>245</v>
      </c>
      <c r="E49" s="413"/>
      <c r="F49" s="409">
        <f>'RAW DATA'!G36</f>
        <v>-1321.25</v>
      </c>
      <c r="G49" s="132" t="s">
        <v>58</v>
      </c>
      <c r="H49" s="424"/>
      <c r="I49" s="429">
        <f t="shared" si="10"/>
        <v>0</v>
      </c>
      <c r="J49" s="430" t="s">
        <v>245</v>
      </c>
      <c r="K49" s="431"/>
      <c r="L49" s="428">
        <f>'RAW DATA'!M36</f>
        <v>2443.75</v>
      </c>
    </row>
    <row r="50" spans="1:12" ht="13.5" thickBot="1">
      <c r="A50" s="133" t="s">
        <v>185</v>
      </c>
      <c r="B50" s="144" t="s">
        <v>141</v>
      </c>
      <c r="C50" s="263">
        <v>0</v>
      </c>
      <c r="D50" s="137" t="s">
        <v>245</v>
      </c>
      <c r="E50" s="141"/>
      <c r="F50" s="87">
        <f>'RAW DATA'!G37</f>
        <v>294.75</v>
      </c>
      <c r="G50" s="142" t="s">
        <v>195</v>
      </c>
      <c r="H50" s="145" t="s">
        <v>59</v>
      </c>
      <c r="I50" s="123">
        <v>5E-05</v>
      </c>
      <c r="J50" s="129" t="s">
        <v>245</v>
      </c>
      <c r="K50" s="145"/>
      <c r="L50" s="88">
        <f>'RAW DATA'!M37</f>
        <v>12584.75</v>
      </c>
    </row>
    <row r="99" spans="1:6" ht="12.75">
      <c r="A99" s="92"/>
      <c r="B99" s="84"/>
      <c r="C99" s="84"/>
      <c r="D99" s="84"/>
      <c r="E99" s="82"/>
      <c r="F99" s="84"/>
    </row>
  </sheetData>
  <mergeCells count="2">
    <mergeCell ref="C2:D2"/>
    <mergeCell ref="I2:J2"/>
  </mergeCells>
  <printOptions gridLines="1" horizontalCentered="1"/>
  <pageMargins left="0.5" right="0.5" top="1" bottom="1" header="0.5" footer="0.5"/>
  <pageSetup fitToHeight="1" fitToWidth="1" horizontalDpi="300" verticalDpi="300" orientation="portrait" scale="67"/>
  <headerFooter alignWithMargins="0">
    <oddHeader>&amp;LBG1Luc Agonist Range 
Finder Data Reporting Sheet&amp;R&amp;D</oddHeader>
    <oddFooter>&amp;L&amp;A&amp;C&amp;F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7">
      <selection activeCell="B48" sqref="B48:D48"/>
    </sheetView>
  </sheetViews>
  <sheetFormatPr defaultColWidth="8.8515625" defaultRowHeight="12.75"/>
  <cols>
    <col min="1" max="1" width="11.7109375" style="0" customWidth="1"/>
    <col min="2" max="2" width="9.7109375" style="0" customWidth="1"/>
    <col min="3" max="3" width="9.140625" style="0" customWidth="1"/>
    <col min="4" max="4" width="12.00390625" style="23" customWidth="1"/>
    <col min="5" max="5" width="11.7109375" style="23" customWidth="1"/>
    <col min="6" max="6" width="13.140625" style="23" customWidth="1"/>
    <col min="7" max="7" width="12.28125" style="23" customWidth="1"/>
    <col min="8" max="8" width="9.421875" style="23" customWidth="1"/>
    <col min="9" max="9" width="12.28125" style="23" customWidth="1"/>
    <col min="10" max="10" width="10.421875" style="26" customWidth="1"/>
    <col min="11" max="11" width="8.8515625" style="0" customWidth="1"/>
    <col min="12" max="12" width="9.421875" style="0" bestFit="1" customWidth="1"/>
    <col min="13" max="19" width="8.8515625" style="0" customWidth="1"/>
    <col min="20" max="20" width="10.28125" style="0" bestFit="1" customWidth="1"/>
  </cols>
  <sheetData>
    <row r="1" spans="1:5" ht="12.75" thickBot="1">
      <c r="A1" s="58" t="s">
        <v>153</v>
      </c>
      <c r="B1" s="262" t="str">
        <f>'Compound Tracking'!E1</f>
        <v>Enter Plate Identification Here</v>
      </c>
      <c r="C1" s="59"/>
      <c r="D1" s="60" t="s">
        <v>118</v>
      </c>
      <c r="E1" s="230">
        <f>'Compound Tracking'!G10</f>
        <v>40909</v>
      </c>
    </row>
    <row r="2" spans="1:13" ht="12">
      <c r="A2" s="71" t="str">
        <f>LIST!B10</f>
        <v>β-estradiol a</v>
      </c>
      <c r="B2" s="39"/>
      <c r="C2" s="371">
        <f>10000/A16</f>
        <v>0.8506113769271664</v>
      </c>
      <c r="D2" s="70" t="s">
        <v>149</v>
      </c>
      <c r="E2" s="67"/>
      <c r="F2" s="67"/>
      <c r="G2" s="67"/>
      <c r="H2" s="67"/>
      <c r="I2" s="67"/>
      <c r="J2" s="68"/>
      <c r="L2" s="55"/>
      <c r="M2" s="21"/>
    </row>
    <row r="3" spans="1:2" ht="12">
      <c r="A3" s="265" t="s">
        <v>144</v>
      </c>
      <c r="B3" s="265" t="s">
        <v>250</v>
      </c>
    </row>
    <row r="4" spans="1:2" ht="12">
      <c r="A4" s="266">
        <f>LIST!C34</f>
        <v>5E-05</v>
      </c>
      <c r="B4" s="369">
        <f>LIST!F34</f>
        <v>10927.75</v>
      </c>
    </row>
    <row r="5" spans="1:2" ht="12">
      <c r="A5" s="266">
        <f>LIST!C26</f>
        <v>1.25E-05</v>
      </c>
      <c r="B5" s="369">
        <f>LIST!F26</f>
        <v>10828.75</v>
      </c>
    </row>
    <row r="6" spans="1:2" ht="12">
      <c r="A6" s="266">
        <f>LIST!C18</f>
        <v>3.125E-06</v>
      </c>
      <c r="B6" s="369">
        <f>LIST!F18</f>
        <v>7669.75</v>
      </c>
    </row>
    <row r="7" spans="1:2" ht="12">
      <c r="A7" s="267">
        <f>LIST!C10</f>
        <v>7.825E-07</v>
      </c>
      <c r="B7" s="370">
        <f>LIST!F10</f>
        <v>3024.75</v>
      </c>
    </row>
    <row r="8" spans="1:5" ht="12">
      <c r="A8" s="368" t="str">
        <f>LIST!H34</f>
        <v>β-estradiol b</v>
      </c>
      <c r="B8" s="103"/>
      <c r="C8" s="103"/>
      <c r="D8" s="44"/>
      <c r="E8" s="44"/>
    </row>
    <row r="9" spans="1:5" ht="12">
      <c r="A9" s="259" t="s">
        <v>144</v>
      </c>
      <c r="B9" s="154" t="s">
        <v>250</v>
      </c>
      <c r="C9" s="152"/>
      <c r="E9" s="44"/>
    </row>
    <row r="10" spans="1:5" ht="12">
      <c r="A10" s="260">
        <f>LIST!I50</f>
        <v>5E-05</v>
      </c>
      <c r="B10" s="105">
        <f>LIST!L50</f>
        <v>12584.75</v>
      </c>
      <c r="C10" s="153"/>
      <c r="D10" s="44"/>
      <c r="E10" s="44"/>
    </row>
    <row r="11" spans="1:5" ht="12">
      <c r="A11" s="260">
        <f>LIST!I42</f>
        <v>1.25E-05</v>
      </c>
      <c r="B11" s="105">
        <f>LIST!L42</f>
        <v>10981.75</v>
      </c>
      <c r="C11" s="153"/>
      <c r="D11" s="44"/>
      <c r="E11" s="44"/>
    </row>
    <row r="12" spans="1:5" ht="12">
      <c r="A12" s="260">
        <f>LIST!I34</f>
        <v>3.125E-06</v>
      </c>
      <c r="B12" s="105">
        <f>LIST!L34</f>
        <v>8858.75</v>
      </c>
      <c r="C12" s="153"/>
      <c r="D12" s="44"/>
      <c r="E12" s="44"/>
    </row>
    <row r="13" spans="1:5" ht="12">
      <c r="A13" s="261">
        <f>LIST!I26</f>
        <v>7.83E-07</v>
      </c>
      <c r="B13" s="106">
        <f>LIST!L26</f>
        <v>3477.75</v>
      </c>
      <c r="C13" s="153"/>
      <c r="D13" s="44"/>
      <c r="E13" s="44"/>
    </row>
    <row r="14" spans="1:5" ht="12">
      <c r="A14" s="65"/>
      <c r="B14" s="66"/>
      <c r="C14" s="151"/>
      <c r="D14" s="44"/>
      <c r="E14" s="44"/>
    </row>
    <row r="15" spans="1:3" ht="24">
      <c r="A15" s="372" t="s">
        <v>178</v>
      </c>
      <c r="B15" s="373" t="s">
        <v>4</v>
      </c>
      <c r="C15" s="372" t="s">
        <v>60</v>
      </c>
    </row>
    <row r="16" spans="1:3" ht="12">
      <c r="A16" s="156">
        <f>AVERAGE(B4,B10)</f>
        <v>11756.25</v>
      </c>
      <c r="B16" s="157">
        <f>A16*$C$2</f>
        <v>10000</v>
      </c>
      <c r="C16" s="156">
        <f>STDEV(B4,B10)</f>
        <v>1171.6759364261093</v>
      </c>
    </row>
    <row r="17" spans="1:3" ht="12">
      <c r="A17" s="156">
        <f>AVERAGE(B5,B11)</f>
        <v>10905.25</v>
      </c>
      <c r="B17" s="157">
        <f>A17*$C$2</f>
        <v>9276.12971823498</v>
      </c>
      <c r="C17" s="156">
        <f>STDEV(B5,B11)</f>
        <v>108.18733752154178</v>
      </c>
    </row>
    <row r="18" spans="1:10" s="14" customFormat="1" ht="12">
      <c r="A18" s="156">
        <f>AVERAGE(B6,B12)</f>
        <v>8264.25</v>
      </c>
      <c r="B18" s="157">
        <f>A18*$C$2</f>
        <v>7029.665071770335</v>
      </c>
      <c r="C18" s="156">
        <f>STDEV(B6,B12)</f>
        <v>840.749962830805</v>
      </c>
      <c r="F18" s="25"/>
      <c r="G18" s="25"/>
      <c r="H18" s="25"/>
      <c r="I18" s="25"/>
      <c r="J18" s="27"/>
    </row>
    <row r="19" spans="1:4" ht="12">
      <c r="A19" s="158">
        <f>AVERAGE(B7,B13)</f>
        <v>3251.25</v>
      </c>
      <c r="B19" s="159">
        <f>A19*$C$2</f>
        <v>2765.5502392344497</v>
      </c>
      <c r="C19" s="158">
        <f>STDEV(B7,B13)</f>
        <v>320.319371877506</v>
      </c>
      <c r="D19" s="36"/>
    </row>
    <row r="20" spans="1:10" s="16" customFormat="1" ht="12">
      <c r="A20" s="69"/>
      <c r="B20" s="41"/>
      <c r="C20" s="103"/>
      <c r="D20" s="23"/>
      <c r="E20" s="34"/>
      <c r="F20" s="34"/>
      <c r="G20" s="34"/>
      <c r="H20" s="34"/>
      <c r="I20" s="34"/>
      <c r="J20" s="35"/>
    </row>
    <row r="21" spans="5:10" s="33" customFormat="1" ht="12">
      <c r="E21" s="36"/>
      <c r="F21" s="36"/>
      <c r="G21" s="37"/>
      <c r="H21" s="36"/>
      <c r="I21" s="36"/>
      <c r="J21" s="38"/>
    </row>
    <row r="25" spans="1:4" ht="12">
      <c r="A25" s="107" t="s">
        <v>146</v>
      </c>
      <c r="D25"/>
    </row>
    <row r="26" spans="1:5" ht="24">
      <c r="A26" s="108" t="s">
        <v>123</v>
      </c>
      <c r="B26" s="109" t="s">
        <v>145</v>
      </c>
      <c r="C26" s="110" t="s">
        <v>147</v>
      </c>
      <c r="D26" s="566" t="s">
        <v>3</v>
      </c>
      <c r="E26" s="111" t="s">
        <v>148</v>
      </c>
    </row>
    <row r="27" spans="1:5" ht="12">
      <c r="A27" s="112">
        <f>'RAW DATA'!N41</f>
        <v>0</v>
      </c>
      <c r="B27" s="113">
        <f>A27*$C$2</f>
        <v>0</v>
      </c>
      <c r="C27" s="113">
        <f>'RAW DATA'!M42</f>
        <v>309.62060116643835</v>
      </c>
      <c r="D27" s="113">
        <f>C27*3+B27</f>
        <v>928.8618034993151</v>
      </c>
      <c r="E27" s="164">
        <f>1000</f>
        <v>1000</v>
      </c>
    </row>
    <row r="28" spans="1:10" s="1" customFormat="1" ht="12">
      <c r="A28" s="114"/>
      <c r="B28" s="115"/>
      <c r="C28" s="116"/>
      <c r="D28" s="117">
        <f>C27*3+B27</f>
        <v>928.8618034993151</v>
      </c>
      <c r="E28" s="165">
        <f>1/100000000</f>
        <v>1E-08</v>
      </c>
      <c r="F28" s="23"/>
      <c r="G28" s="22"/>
      <c r="H28" s="22"/>
      <c r="I28" s="22"/>
      <c r="J28" s="28"/>
    </row>
    <row r="29" spans="4:10" s="1" customFormat="1" ht="12">
      <c r="D29" s="23"/>
      <c r="E29" s="23"/>
      <c r="F29" s="23"/>
      <c r="G29" s="22"/>
      <c r="H29" s="22"/>
      <c r="I29" s="22"/>
      <c r="J29" s="28"/>
    </row>
    <row r="30" spans="4:10" s="16" customFormat="1" ht="12">
      <c r="D30" s="34"/>
      <c r="E30" s="34"/>
      <c r="F30" s="34"/>
      <c r="G30" s="34"/>
      <c r="H30" s="34"/>
      <c r="I30" s="34"/>
      <c r="J30" s="35"/>
    </row>
    <row r="32" spans="1:15" s="14" customFormat="1" ht="12">
      <c r="A32" s="528" t="str">
        <f>LIST!B3</f>
        <v>Chemical 1</v>
      </c>
      <c r="B32" s="640" t="s">
        <v>111</v>
      </c>
      <c r="C32" s="640"/>
      <c r="D32" s="641" t="s">
        <v>112</v>
      </c>
      <c r="E32" s="642"/>
      <c r="F32" s="503" t="str">
        <f>LIST!B19</f>
        <v>Chemical 2</v>
      </c>
      <c r="G32" s="643" t="s">
        <v>111</v>
      </c>
      <c r="H32" s="644"/>
      <c r="I32" s="643" t="s">
        <v>112</v>
      </c>
      <c r="J32" s="647"/>
      <c r="K32" s="492" t="str">
        <f>LIST!B35</f>
        <v>Chemical 3</v>
      </c>
      <c r="L32" s="652" t="s">
        <v>111</v>
      </c>
      <c r="M32" s="653"/>
      <c r="N32" s="652" t="s">
        <v>112</v>
      </c>
      <c r="O32" s="654"/>
    </row>
    <row r="33" spans="1:15" ht="12">
      <c r="A33" s="529" t="s">
        <v>144</v>
      </c>
      <c r="B33" s="530" t="s">
        <v>250</v>
      </c>
      <c r="C33" s="531" t="s">
        <v>145</v>
      </c>
      <c r="D33" s="530" t="s">
        <v>250</v>
      </c>
      <c r="E33" s="532" t="s">
        <v>145</v>
      </c>
      <c r="F33" s="504" t="s">
        <v>144</v>
      </c>
      <c r="G33" s="505" t="s">
        <v>250</v>
      </c>
      <c r="H33" s="506" t="s">
        <v>145</v>
      </c>
      <c r="I33" s="505" t="s">
        <v>250</v>
      </c>
      <c r="J33" s="507" t="s">
        <v>145</v>
      </c>
      <c r="K33" s="493" t="s">
        <v>144</v>
      </c>
      <c r="L33" s="494" t="s">
        <v>250</v>
      </c>
      <c r="M33" s="495" t="s">
        <v>145</v>
      </c>
      <c r="N33" s="494" t="s">
        <v>250</v>
      </c>
      <c r="O33" s="496" t="s">
        <v>145</v>
      </c>
    </row>
    <row r="34" spans="1:15" ht="12">
      <c r="A34" s="533">
        <f>LIST!C3</f>
        <v>1000</v>
      </c>
      <c r="B34" s="534">
        <f>LIST!F3</f>
        <v>-4774.25</v>
      </c>
      <c r="C34" s="534">
        <f>B34*$C$2</f>
        <v>-4061.031366294524</v>
      </c>
      <c r="D34" s="534">
        <f>LIST!F11</f>
        <v>-4740.25</v>
      </c>
      <c r="E34" s="535">
        <f aca="true" t="shared" si="0" ref="E34:E40">D34*$C$2</f>
        <v>-4032.1105794790005</v>
      </c>
      <c r="F34" s="508">
        <f>LIST!C19</f>
        <v>1000</v>
      </c>
      <c r="G34" s="509">
        <f>LIST!F19</f>
        <v>-2002.25</v>
      </c>
      <c r="H34" s="509">
        <f aca="true" t="shared" si="1" ref="H34:H40">G34*$C$2</f>
        <v>-1703.136629452419</v>
      </c>
      <c r="I34" s="509">
        <f>LIST!F27</f>
        <v>-1752.25</v>
      </c>
      <c r="J34" s="510">
        <f aca="true" t="shared" si="2" ref="J34:J40">I34*$C$2</f>
        <v>-1490.4837852206272</v>
      </c>
      <c r="K34" s="497">
        <f>LIST!C35</f>
        <v>1000</v>
      </c>
      <c r="L34" s="498">
        <f>LIST!F35</f>
        <v>-463.25</v>
      </c>
      <c r="M34" s="498">
        <f aca="true" t="shared" si="3" ref="M34:M40">L34*$C$2</f>
        <v>-394.04572036150984</v>
      </c>
      <c r="N34" s="498">
        <f>LIST!F43</f>
        <v>-792.25</v>
      </c>
      <c r="O34" s="499">
        <f aca="true" t="shared" si="4" ref="O34:O40">N34*$C$2</f>
        <v>-673.8968633705475</v>
      </c>
    </row>
    <row r="35" spans="1:15" ht="12">
      <c r="A35" s="533">
        <f>LIST!C4</f>
        <v>100</v>
      </c>
      <c r="B35" s="534">
        <f>LIST!F4</f>
        <v>-2124.25</v>
      </c>
      <c r="C35" s="534">
        <f aca="true" t="shared" si="5" ref="C35:C40">B35*$C$2</f>
        <v>-1806.9112174375332</v>
      </c>
      <c r="D35" s="534">
        <f>LIST!F12</f>
        <v>-1685.25</v>
      </c>
      <c r="E35" s="535">
        <f t="shared" si="0"/>
        <v>-1433.4928229665072</v>
      </c>
      <c r="F35" s="508">
        <f>LIST!C20</f>
        <v>100</v>
      </c>
      <c r="G35" s="509">
        <f>LIST!F20</f>
        <v>-725.25</v>
      </c>
      <c r="H35" s="509">
        <f t="shared" si="1"/>
        <v>-616.9059011164275</v>
      </c>
      <c r="I35" s="509">
        <f>LIST!F28</f>
        <v>-240.25</v>
      </c>
      <c r="J35" s="510">
        <f t="shared" si="2"/>
        <v>-204.3593833067517</v>
      </c>
      <c r="K35" s="497">
        <f>LIST!C36</f>
        <v>100</v>
      </c>
      <c r="L35" s="498">
        <f>LIST!F36</f>
        <v>-52.25</v>
      </c>
      <c r="M35" s="498">
        <f t="shared" si="3"/>
        <v>-44.44444444444444</v>
      </c>
      <c r="N35" s="498">
        <f>LIST!F44</f>
        <v>-478.25</v>
      </c>
      <c r="O35" s="499">
        <f t="shared" si="4"/>
        <v>-406.8048910154173</v>
      </c>
    </row>
    <row r="36" spans="1:15" ht="12">
      <c r="A36" s="533">
        <f>LIST!C5</f>
        <v>10</v>
      </c>
      <c r="B36" s="534">
        <f>LIST!F5</f>
        <v>9366.75</v>
      </c>
      <c r="C36" s="534">
        <f t="shared" si="5"/>
        <v>7967.464114832535</v>
      </c>
      <c r="D36" s="534">
        <f>LIST!F13</f>
        <v>10533.75</v>
      </c>
      <c r="E36" s="535">
        <f t="shared" si="0"/>
        <v>8960.12759170654</v>
      </c>
      <c r="F36" s="508">
        <f>LIST!C21</f>
        <v>10</v>
      </c>
      <c r="G36" s="509">
        <f>LIST!F21</f>
        <v>-392.25</v>
      </c>
      <c r="H36" s="509">
        <f t="shared" si="1"/>
        <v>-333.652312599681</v>
      </c>
      <c r="I36" s="509">
        <f>LIST!F29</f>
        <v>-40.25</v>
      </c>
      <c r="J36" s="510">
        <f t="shared" si="2"/>
        <v>-34.23710792131845</v>
      </c>
      <c r="K36" s="497">
        <f>LIST!C37</f>
        <v>10</v>
      </c>
      <c r="L36" s="498">
        <f>LIST!F37</f>
        <v>820.75</v>
      </c>
      <c r="M36" s="498">
        <f t="shared" si="3"/>
        <v>698.1392876129718</v>
      </c>
      <c r="N36" s="498">
        <f>LIST!F45</f>
        <v>1147.75</v>
      </c>
      <c r="O36" s="499">
        <f t="shared" si="4"/>
        <v>976.2892078681552</v>
      </c>
    </row>
    <row r="37" spans="1:15" ht="12">
      <c r="A37" s="533">
        <f>LIST!C6</f>
        <v>1</v>
      </c>
      <c r="B37" s="534">
        <f>LIST!F6</f>
        <v>12328.75</v>
      </c>
      <c r="C37" s="534">
        <f t="shared" si="5"/>
        <v>10486.975013290803</v>
      </c>
      <c r="D37" s="534">
        <f>LIST!F14</f>
        <v>14439.75</v>
      </c>
      <c r="E37" s="535">
        <f t="shared" si="0"/>
        <v>12282.615629984051</v>
      </c>
      <c r="F37" s="508">
        <f>LIST!C22</f>
        <v>1</v>
      </c>
      <c r="G37" s="509">
        <f>LIST!F22</f>
        <v>-367.25</v>
      </c>
      <c r="H37" s="509">
        <f t="shared" si="1"/>
        <v>-312.3870281765019</v>
      </c>
      <c r="I37" s="509">
        <f>LIST!F30</f>
        <v>-256.25</v>
      </c>
      <c r="J37" s="510">
        <f t="shared" si="2"/>
        <v>-217.9691653375864</v>
      </c>
      <c r="K37" s="497">
        <f>LIST!C38</f>
        <v>1</v>
      </c>
      <c r="L37" s="498">
        <f>LIST!F38</f>
        <v>5242.75</v>
      </c>
      <c r="M37" s="498">
        <f t="shared" si="3"/>
        <v>4459.5427963849015</v>
      </c>
      <c r="N37" s="498">
        <f>LIST!F46</f>
        <v>5501.75</v>
      </c>
      <c r="O37" s="499">
        <f t="shared" si="4"/>
        <v>4679.8511430090375</v>
      </c>
    </row>
    <row r="38" spans="1:15" s="1" customFormat="1" ht="12">
      <c r="A38" s="533">
        <f>LIST!C7</f>
        <v>0.1</v>
      </c>
      <c r="B38" s="534">
        <f>LIST!F7</f>
        <v>7831.75</v>
      </c>
      <c r="C38" s="534">
        <f t="shared" si="5"/>
        <v>6661.775651249335</v>
      </c>
      <c r="D38" s="534">
        <f>LIST!F15</f>
        <v>8097.75</v>
      </c>
      <c r="E38" s="535">
        <f t="shared" si="0"/>
        <v>6888.0382775119615</v>
      </c>
      <c r="F38" s="508">
        <f>LIST!C23</f>
        <v>0.1</v>
      </c>
      <c r="G38" s="509">
        <f>LIST!F23</f>
        <v>-757.25</v>
      </c>
      <c r="H38" s="509">
        <f t="shared" si="1"/>
        <v>-644.1254651780968</v>
      </c>
      <c r="I38" s="509">
        <f>LIST!F31</f>
        <v>-1188.25</v>
      </c>
      <c r="J38" s="510">
        <f t="shared" si="2"/>
        <v>-1010.7389686337054</v>
      </c>
      <c r="K38" s="497">
        <f>LIST!C39</f>
        <v>0.1</v>
      </c>
      <c r="L38" s="498">
        <f>LIST!F39</f>
        <v>712.75</v>
      </c>
      <c r="M38" s="498">
        <f t="shared" si="3"/>
        <v>606.2732589048378</v>
      </c>
      <c r="N38" s="498">
        <f>LIST!F47</f>
        <v>501.75</v>
      </c>
      <c r="O38" s="499">
        <f t="shared" si="4"/>
        <v>426.7942583732057</v>
      </c>
    </row>
    <row r="39" spans="1:15" s="14" customFormat="1" ht="12">
      <c r="A39" s="533">
        <f>LIST!C8</f>
        <v>0.01</v>
      </c>
      <c r="B39" s="534">
        <f>LIST!F8</f>
        <v>412.75</v>
      </c>
      <c r="C39" s="534">
        <f t="shared" si="5"/>
        <v>351.0898458266879</v>
      </c>
      <c r="D39" s="534">
        <f>LIST!F16</f>
        <v>-546.25</v>
      </c>
      <c r="E39" s="535">
        <f t="shared" si="0"/>
        <v>-464.6464646464646</v>
      </c>
      <c r="F39" s="508">
        <f>LIST!C24</f>
        <v>0.01</v>
      </c>
      <c r="G39" s="509">
        <f>LIST!F24</f>
        <v>-1163.25</v>
      </c>
      <c r="H39" s="509">
        <f t="shared" si="1"/>
        <v>-989.4736842105262</v>
      </c>
      <c r="I39" s="509">
        <f>LIST!F32</f>
        <v>-1271.25</v>
      </c>
      <c r="J39" s="510">
        <f t="shared" si="2"/>
        <v>-1081.3397129186603</v>
      </c>
      <c r="K39" s="497">
        <f>LIST!C40</f>
        <v>0.01</v>
      </c>
      <c r="L39" s="498">
        <f>LIST!F40</f>
        <v>-1326.25</v>
      </c>
      <c r="M39" s="498">
        <f t="shared" si="3"/>
        <v>-1128.1233386496544</v>
      </c>
      <c r="N39" s="498">
        <f>LIST!F48</f>
        <v>-1341.25</v>
      </c>
      <c r="O39" s="499">
        <f t="shared" si="4"/>
        <v>-1140.8825093035618</v>
      </c>
    </row>
    <row r="40" spans="1:15" s="14" customFormat="1" ht="12">
      <c r="A40" s="536">
        <f>LIST!C9</f>
        <v>0.001</v>
      </c>
      <c r="B40" s="537">
        <f>LIST!F9</f>
        <v>-567.25</v>
      </c>
      <c r="C40" s="537">
        <f t="shared" si="5"/>
        <v>-482.5093035619351</v>
      </c>
      <c r="D40" s="537">
        <f>LIST!F17</f>
        <v>-809.25</v>
      </c>
      <c r="E40" s="538">
        <f t="shared" si="0"/>
        <v>-688.3572567783094</v>
      </c>
      <c r="F40" s="511">
        <f>LIST!C25</f>
        <v>0.001</v>
      </c>
      <c r="G40" s="512">
        <f>LIST!F25</f>
        <v>-12.25</v>
      </c>
      <c r="H40" s="512">
        <f t="shared" si="1"/>
        <v>-10.419989367357788</v>
      </c>
      <c r="I40" s="512">
        <f>LIST!F33</f>
        <v>492.75</v>
      </c>
      <c r="J40" s="513">
        <f t="shared" si="2"/>
        <v>419.1387559808612</v>
      </c>
      <c r="K40" s="500">
        <f>LIST!C41</f>
        <v>0.001</v>
      </c>
      <c r="L40" s="501">
        <f>LIST!F41</f>
        <v>-1306.25</v>
      </c>
      <c r="M40" s="501">
        <f t="shared" si="3"/>
        <v>-1111.111111111111</v>
      </c>
      <c r="N40" s="501">
        <f>LIST!F49</f>
        <v>-1321.25</v>
      </c>
      <c r="O40" s="502">
        <f t="shared" si="4"/>
        <v>-1123.8702817650185</v>
      </c>
    </row>
    <row r="41" spans="1:15" s="1" customFormat="1" ht="12">
      <c r="A41" s="155" t="str">
        <f>LIST!H3</f>
        <v>Chemical 4</v>
      </c>
      <c r="B41" s="655" t="s">
        <v>111</v>
      </c>
      <c r="C41" s="656"/>
      <c r="D41" s="655" t="s">
        <v>112</v>
      </c>
      <c r="E41" s="657"/>
      <c r="F41" s="462" t="str">
        <f>LIST!H19</f>
        <v>Chemical 5</v>
      </c>
      <c r="G41" s="658" t="s">
        <v>111</v>
      </c>
      <c r="H41" s="659"/>
      <c r="I41" s="658" t="s">
        <v>112</v>
      </c>
      <c r="J41" s="660"/>
      <c r="K41" s="473" t="str">
        <f>LIST!H35</f>
        <v>Chemical 6</v>
      </c>
      <c r="L41" s="661" t="s">
        <v>111</v>
      </c>
      <c r="M41" s="661"/>
      <c r="N41" s="661" t="s">
        <v>112</v>
      </c>
      <c r="O41" s="662"/>
    </row>
    <row r="42" spans="1:15" s="1" customFormat="1" ht="12">
      <c r="A42" s="46" t="s">
        <v>144</v>
      </c>
      <c r="B42" s="47" t="s">
        <v>250</v>
      </c>
      <c r="C42" s="363" t="s">
        <v>145</v>
      </c>
      <c r="D42" s="47" t="s">
        <v>250</v>
      </c>
      <c r="E42" s="53" t="s">
        <v>145</v>
      </c>
      <c r="F42" s="463" t="s">
        <v>144</v>
      </c>
      <c r="G42" s="464" t="s">
        <v>250</v>
      </c>
      <c r="H42" s="465" t="s">
        <v>145</v>
      </c>
      <c r="I42" s="464" t="s">
        <v>250</v>
      </c>
      <c r="J42" s="466" t="s">
        <v>145</v>
      </c>
      <c r="K42" s="474" t="s">
        <v>144</v>
      </c>
      <c r="L42" s="475" t="s">
        <v>250</v>
      </c>
      <c r="M42" s="476" t="s">
        <v>145</v>
      </c>
      <c r="N42" s="475" t="s">
        <v>250</v>
      </c>
      <c r="O42" s="477" t="s">
        <v>145</v>
      </c>
    </row>
    <row r="43" spans="1:15" ht="12">
      <c r="A43" s="160">
        <f>LIST!I3</f>
        <v>1000</v>
      </c>
      <c r="B43" s="52">
        <f>LIST!L3</f>
        <v>6365.75</v>
      </c>
      <c r="C43" s="52">
        <f aca="true" t="shared" si="6" ref="C43:C49">B43*$C$2</f>
        <v>5414.779372674109</v>
      </c>
      <c r="D43" s="52">
        <f>LIST!L11</f>
        <v>7068.75</v>
      </c>
      <c r="E43" s="161">
        <f aca="true" t="shared" si="7" ref="E43:E49">D43*$C$2</f>
        <v>6012.759170653907</v>
      </c>
      <c r="F43" s="467">
        <f>LIST!I19</f>
        <v>100</v>
      </c>
      <c r="G43" s="468">
        <f>LIST!L19</f>
        <v>-4552.25</v>
      </c>
      <c r="H43" s="468">
        <f aca="true" t="shared" si="8" ref="H43:H49">G43*$C$2</f>
        <v>-3872.1956406166933</v>
      </c>
      <c r="I43" s="468">
        <f>LIST!L27</f>
        <v>-4699.25</v>
      </c>
      <c r="J43" s="469">
        <f aca="true" t="shared" si="9" ref="J43:J49">I43*$C$2</f>
        <v>-3997.2355130249866</v>
      </c>
      <c r="K43" s="478">
        <f>LIST!I35</f>
        <v>0</v>
      </c>
      <c r="L43" s="479">
        <f>LIST!L35</f>
        <v>1316.75</v>
      </c>
      <c r="M43" s="479">
        <f aca="true" t="shared" si="10" ref="M43:M49">L43*$C$2</f>
        <v>1120.0425305688464</v>
      </c>
      <c r="N43" s="479">
        <f>LIST!L43</f>
        <v>1615.75</v>
      </c>
      <c r="O43" s="480">
        <f aca="true" t="shared" si="11" ref="O43:O49">N43*$C$2</f>
        <v>1374.375332270069</v>
      </c>
    </row>
    <row r="44" spans="1:15" ht="12">
      <c r="A44" s="160">
        <f>LIST!I4</f>
        <v>100</v>
      </c>
      <c r="B44" s="52">
        <f>LIST!L4</f>
        <v>8507.75</v>
      </c>
      <c r="C44" s="52">
        <f t="shared" si="6"/>
        <v>7236.7889420521</v>
      </c>
      <c r="D44" s="52">
        <f>LIST!L12</f>
        <v>8369.75</v>
      </c>
      <c r="E44" s="161">
        <f t="shared" si="7"/>
        <v>7119.404572036151</v>
      </c>
      <c r="F44" s="467">
        <f>LIST!I20</f>
        <v>10</v>
      </c>
      <c r="G44" s="468">
        <f>LIST!L20</f>
        <v>-2430.25</v>
      </c>
      <c r="H44" s="468">
        <f t="shared" si="8"/>
        <v>-2067.1982987772462</v>
      </c>
      <c r="I44" s="468">
        <f>LIST!L28</f>
        <v>-2851.25</v>
      </c>
      <c r="J44" s="469">
        <f t="shared" si="9"/>
        <v>-2425.305688463583</v>
      </c>
      <c r="K44" s="478">
        <f>LIST!I36</f>
        <v>0</v>
      </c>
      <c r="L44" s="479">
        <f>LIST!L36</f>
        <v>1474.75</v>
      </c>
      <c r="M44" s="479">
        <f t="shared" si="10"/>
        <v>1254.4391281233386</v>
      </c>
      <c r="N44" s="479">
        <f>LIST!L44</f>
        <v>1915.75</v>
      </c>
      <c r="O44" s="480">
        <f t="shared" si="11"/>
        <v>1629.558745348219</v>
      </c>
    </row>
    <row r="45" spans="1:15" ht="12">
      <c r="A45" s="160">
        <f>LIST!I5</f>
        <v>10</v>
      </c>
      <c r="B45" s="52">
        <f>LIST!L5</f>
        <v>2558.75</v>
      </c>
      <c r="C45" s="52">
        <f t="shared" si="6"/>
        <v>2176.501860712387</v>
      </c>
      <c r="D45" s="52">
        <f>LIST!L13</f>
        <v>3269.75</v>
      </c>
      <c r="E45" s="161">
        <f t="shared" si="7"/>
        <v>2781.2865497076023</v>
      </c>
      <c r="F45" s="467">
        <f>LIST!I21</f>
        <v>1</v>
      </c>
      <c r="G45" s="468">
        <f>LIST!L21</f>
        <v>227.75</v>
      </c>
      <c r="H45" s="468">
        <f t="shared" si="8"/>
        <v>193.72674109516214</v>
      </c>
      <c r="I45" s="468">
        <f>LIST!L29</f>
        <v>425.75</v>
      </c>
      <c r="J45" s="469">
        <f t="shared" si="9"/>
        <v>362.1477937267411</v>
      </c>
      <c r="K45" s="478">
        <f>LIST!I37</f>
        <v>0</v>
      </c>
      <c r="L45" s="479">
        <f>LIST!L37</f>
        <v>2193.75</v>
      </c>
      <c r="M45" s="479">
        <f t="shared" si="10"/>
        <v>1866.0287081339711</v>
      </c>
      <c r="N45" s="479">
        <f>LIST!L45</f>
        <v>2297.75</v>
      </c>
      <c r="O45" s="480">
        <f t="shared" si="11"/>
        <v>1954.4922913343964</v>
      </c>
    </row>
    <row r="46" spans="1:15" s="16" customFormat="1" ht="12">
      <c r="A46" s="160">
        <f>LIST!I6</f>
        <v>1</v>
      </c>
      <c r="B46" s="52">
        <f>LIST!L6</f>
        <v>-538.25</v>
      </c>
      <c r="C46" s="52">
        <f t="shared" si="6"/>
        <v>-457.8415736310473</v>
      </c>
      <c r="D46" s="52">
        <f>LIST!L14</f>
        <v>30.75</v>
      </c>
      <c r="E46" s="161">
        <f t="shared" si="7"/>
        <v>26.156299840510368</v>
      </c>
      <c r="F46" s="467">
        <f>LIST!I22</f>
        <v>0.1</v>
      </c>
      <c r="G46" s="468">
        <f>LIST!L22</f>
        <v>2914.75</v>
      </c>
      <c r="H46" s="468">
        <f t="shared" si="8"/>
        <v>2479.3195108984582</v>
      </c>
      <c r="I46" s="468">
        <f>LIST!L30</f>
        <v>4364.75</v>
      </c>
      <c r="J46" s="469">
        <f t="shared" si="9"/>
        <v>3712.7060074428496</v>
      </c>
      <c r="K46" s="478">
        <f>LIST!I38</f>
        <v>0</v>
      </c>
      <c r="L46" s="479">
        <f>LIST!L38</f>
        <v>2777.75</v>
      </c>
      <c r="M46" s="479">
        <f t="shared" si="10"/>
        <v>2362.7857522594363</v>
      </c>
      <c r="N46" s="479">
        <f>LIST!L46</f>
        <v>2838.75</v>
      </c>
      <c r="O46" s="480">
        <f t="shared" si="11"/>
        <v>2414.6730462519936</v>
      </c>
    </row>
    <row r="47" spans="1:15" s="14" customFormat="1" ht="12">
      <c r="A47" s="160">
        <f>LIST!I7</f>
        <v>0.1</v>
      </c>
      <c r="B47" s="52">
        <f>LIST!L7</f>
        <v>-1616.25</v>
      </c>
      <c r="C47" s="52">
        <f t="shared" si="6"/>
        <v>-1374.8006379585327</v>
      </c>
      <c r="D47" s="52">
        <f>LIST!L15</f>
        <v>-1379.25</v>
      </c>
      <c r="E47" s="161">
        <f t="shared" si="7"/>
        <v>-1173.2057416267942</v>
      </c>
      <c r="F47" s="467">
        <f>LIST!I23</f>
        <v>0.01</v>
      </c>
      <c r="G47" s="468">
        <f>LIST!L23</f>
        <v>-1314.25</v>
      </c>
      <c r="H47" s="468">
        <f t="shared" si="8"/>
        <v>-1117.9160021265284</v>
      </c>
      <c r="I47" s="468">
        <f>LIST!L31</f>
        <v>-374.25</v>
      </c>
      <c r="J47" s="469">
        <f t="shared" si="9"/>
        <v>-318.34130781499204</v>
      </c>
      <c r="K47" s="478">
        <f>LIST!I39</f>
        <v>0</v>
      </c>
      <c r="L47" s="479">
        <f>LIST!L39</f>
        <v>2680.75</v>
      </c>
      <c r="M47" s="479">
        <f t="shared" si="10"/>
        <v>2280.276448697501</v>
      </c>
      <c r="N47" s="479">
        <f>LIST!L47</f>
        <v>2040.75</v>
      </c>
      <c r="O47" s="480">
        <f t="shared" si="11"/>
        <v>1735.8851674641148</v>
      </c>
    </row>
    <row r="48" spans="1:15" ht="12">
      <c r="A48" s="160">
        <f>LIST!I8</f>
        <v>0.01</v>
      </c>
      <c r="B48" s="52">
        <f>LIST!L8</f>
        <v>-1856.25</v>
      </c>
      <c r="C48" s="52">
        <f t="shared" si="6"/>
        <v>-1578.9473684210525</v>
      </c>
      <c r="D48" s="52">
        <f>LIST!L16</f>
        <v>-1671.25</v>
      </c>
      <c r="E48" s="161">
        <f t="shared" si="7"/>
        <v>-1421.5842636895268</v>
      </c>
      <c r="F48" s="467">
        <f>LIST!I24</f>
        <v>0.001</v>
      </c>
      <c r="G48" s="468">
        <f>LIST!L24</f>
        <v>-1431.25</v>
      </c>
      <c r="H48" s="468">
        <f t="shared" si="8"/>
        <v>-1217.437533227007</v>
      </c>
      <c r="I48" s="468">
        <f>LIST!L32</f>
        <v>-742.25</v>
      </c>
      <c r="J48" s="469">
        <f t="shared" si="9"/>
        <v>-631.3662945241892</v>
      </c>
      <c r="K48" s="478">
        <f>LIST!I40</f>
        <v>0</v>
      </c>
      <c r="L48" s="479">
        <f>LIST!L40</f>
        <v>1608.75</v>
      </c>
      <c r="M48" s="479">
        <f t="shared" si="10"/>
        <v>1368.421052631579</v>
      </c>
      <c r="N48" s="479">
        <f>LIST!L48</f>
        <v>1811.75</v>
      </c>
      <c r="O48" s="480">
        <f t="shared" si="11"/>
        <v>1541.0951621477936</v>
      </c>
    </row>
    <row r="49" spans="1:15" ht="12">
      <c r="A49" s="162">
        <f>LIST!I9</f>
        <v>0.001</v>
      </c>
      <c r="B49" s="104">
        <f>LIST!L9</f>
        <v>-1906.25</v>
      </c>
      <c r="C49" s="104">
        <f t="shared" si="6"/>
        <v>-1621.4779372674109</v>
      </c>
      <c r="D49" s="104">
        <f>LIST!L17</f>
        <v>-1871.25</v>
      </c>
      <c r="E49" s="163">
        <f t="shared" si="7"/>
        <v>-1591.7065390749601</v>
      </c>
      <c r="F49" s="470">
        <f>LIST!I25</f>
        <v>0.0001</v>
      </c>
      <c r="G49" s="471">
        <f>LIST!L25</f>
        <v>-193.25</v>
      </c>
      <c r="H49" s="471">
        <f t="shared" si="8"/>
        <v>-164.3806485911749</v>
      </c>
      <c r="I49" s="471">
        <f>LIST!L33</f>
        <v>787.75</v>
      </c>
      <c r="J49" s="472">
        <f t="shared" si="9"/>
        <v>670.0691121743753</v>
      </c>
      <c r="K49" s="481">
        <f>LIST!I41</f>
        <v>0</v>
      </c>
      <c r="L49" s="482">
        <f>LIST!L41</f>
        <v>1870.75</v>
      </c>
      <c r="M49" s="482">
        <f t="shared" si="10"/>
        <v>1591.2812333864965</v>
      </c>
      <c r="N49" s="482">
        <f>LIST!L49</f>
        <v>2443.75</v>
      </c>
      <c r="O49" s="483">
        <f t="shared" si="11"/>
        <v>2078.681552365763</v>
      </c>
    </row>
    <row r="50" spans="1:15" ht="12.75" thickBot="1">
      <c r="A50" s="48"/>
      <c r="B50" s="49"/>
      <c r="C50" s="43"/>
      <c r="D50" s="44"/>
      <c r="E50" s="44"/>
      <c r="F50" s="44"/>
      <c r="G50" s="44"/>
      <c r="H50" s="44"/>
      <c r="I50" s="44"/>
      <c r="J50" s="45"/>
      <c r="K50" s="42"/>
      <c r="L50" s="14"/>
      <c r="M50" s="14"/>
      <c r="N50" s="14"/>
      <c r="O50" s="14"/>
    </row>
    <row r="51" spans="1:12" s="232" customFormat="1" ht="13.5" thickBot="1" thickTop="1">
      <c r="A51" s="648" t="s">
        <v>126</v>
      </c>
      <c r="B51" s="649"/>
      <c r="C51" s="649"/>
      <c r="D51" s="649"/>
      <c r="E51" s="649"/>
      <c r="F51" s="649"/>
      <c r="G51" s="649"/>
      <c r="H51" s="649"/>
      <c r="I51" s="649"/>
      <c r="J51" s="650"/>
      <c r="K51" s="650"/>
      <c r="L51" s="651"/>
    </row>
    <row r="52" spans="1:12" s="232" customFormat="1" ht="12.75" thickTop="1">
      <c r="A52" s="645" t="str">
        <f>'ER Agonist REPORT'!A32</f>
        <v>Chemical 1</v>
      </c>
      <c r="B52" s="634"/>
      <c r="C52" s="634"/>
      <c r="D52" s="635"/>
      <c r="E52" s="646" t="str">
        <f>'ER Agonist REPORT'!F32</f>
        <v>Chemical 2</v>
      </c>
      <c r="F52" s="634"/>
      <c r="G52" s="634"/>
      <c r="H52" s="635"/>
      <c r="I52" s="630" t="str">
        <f>'ER Agonist REPORT'!K32</f>
        <v>Chemical 3</v>
      </c>
      <c r="J52" s="631"/>
      <c r="K52" s="631"/>
      <c r="L52" s="632"/>
    </row>
    <row r="53" spans="1:12" s="232" customFormat="1" ht="24">
      <c r="A53" s="521" t="s">
        <v>61</v>
      </c>
      <c r="B53" s="522" t="s">
        <v>241</v>
      </c>
      <c r="C53" s="523" t="s">
        <v>5</v>
      </c>
      <c r="D53" s="523" t="s">
        <v>113</v>
      </c>
      <c r="E53" s="514" t="s">
        <v>61</v>
      </c>
      <c r="F53" s="515" t="s">
        <v>241</v>
      </c>
      <c r="G53" s="516" t="s">
        <v>5</v>
      </c>
      <c r="H53" s="516" t="s">
        <v>113</v>
      </c>
      <c r="I53" s="485" t="s">
        <v>61</v>
      </c>
      <c r="J53" s="486" t="s">
        <v>241</v>
      </c>
      <c r="K53" s="571" t="s">
        <v>5</v>
      </c>
      <c r="L53" s="487" t="s">
        <v>113</v>
      </c>
    </row>
    <row r="54" spans="1:13" ht="12">
      <c r="A54" s="524">
        <f>'ER Agonist REPORT'!A34</f>
        <v>1000</v>
      </c>
      <c r="B54" s="525">
        <f aca="true" t="shared" si="12" ref="B54:B60">AVERAGE(C34,E34)</f>
        <v>-4046.5709728867623</v>
      </c>
      <c r="C54" s="567">
        <f>STDEV(C34,E34)</f>
        <v>20.450084474486474</v>
      </c>
      <c r="D54" s="539" t="e">
        <f>MEDIAN('Visual Inspection for Viability'!B$8,'Visual Inspection for Viability'!C$8)</f>
        <v>#NUM!</v>
      </c>
      <c r="E54" s="517">
        <f>'ER Agonist REPORT'!F34</f>
        <v>1000</v>
      </c>
      <c r="F54" s="518">
        <f aca="true" t="shared" si="13" ref="F54:F60">AVERAGE(H34,J34)</f>
        <v>-1596.810207336523</v>
      </c>
      <c r="G54" s="569">
        <f>STDEV(H34,J34)</f>
        <v>150.36826819490807</v>
      </c>
      <c r="H54" s="540">
        <f>MEDIAN('Visual Inspection for Viability'!D8,'Visual Inspection for Viability'!E8)</f>
        <v>4</v>
      </c>
      <c r="I54" s="488">
        <f>'ER Agonist REPORT'!K34</f>
        <v>1000</v>
      </c>
      <c r="J54" s="489">
        <f aca="true" t="shared" si="14" ref="J54:J60">AVERAGE(M34,O34)</f>
        <v>-533.9712918660287</v>
      </c>
      <c r="K54" s="572">
        <f>STDEV(M34,O34)</f>
        <v>197.88464094449697</v>
      </c>
      <c r="L54" s="541" t="e">
        <f>MEDIAN('Visual Inspection for Viability'!F8,'Visual Inspection for Viability'!G8)</f>
        <v>#NUM!</v>
      </c>
      <c r="M54" s="26"/>
    </row>
    <row r="55" spans="1:12" s="14" customFormat="1" ht="12">
      <c r="A55" s="524">
        <f>'ER Agonist REPORT'!A35</f>
        <v>100</v>
      </c>
      <c r="B55" s="525">
        <f t="shared" si="12"/>
        <v>-1620.2020202020203</v>
      </c>
      <c r="C55" s="567">
        <f aca="true" t="shared" si="15" ref="C55:C60">STDEV(C35,E35)</f>
        <v>264.04667895025295</v>
      </c>
      <c r="D55" s="539">
        <f>MEDIAN('Visual Inspection for Viability'!B11,'Visual Inspection for Viability'!C11)</f>
        <v>3</v>
      </c>
      <c r="E55" s="517">
        <f>'ER Agonist REPORT'!F35</f>
        <v>100</v>
      </c>
      <c r="F55" s="518">
        <f t="shared" si="13"/>
        <v>-410.6326422115896</v>
      </c>
      <c r="G55" s="569">
        <f aca="true" t="shared" si="16" ref="G55:G60">STDEV(H35,J35)</f>
        <v>291.71444029811835</v>
      </c>
      <c r="H55" s="540">
        <f>MEDIAN('Visual Inspection for Viability'!D11,'Visual Inspection for Viability'!E11)</f>
        <v>3</v>
      </c>
      <c r="I55" s="488">
        <f>'ER Agonist REPORT'!K35</f>
        <v>100</v>
      </c>
      <c r="J55" s="489">
        <f t="shared" si="14"/>
        <v>-225.62466772993088</v>
      </c>
      <c r="K55" s="572">
        <f aca="true" t="shared" si="17" ref="K55:K60">STDEV(M35,O35)</f>
        <v>256.2275290041205</v>
      </c>
      <c r="L55" s="543">
        <f>MEDIAN('Visual Inspection for Viability'!F11,'Visual Inspection for Viability'!G11)</f>
        <v>3</v>
      </c>
    </row>
    <row r="56" spans="1:13" ht="12">
      <c r="A56" s="524">
        <f>'ER Agonist REPORT'!A36</f>
        <v>10</v>
      </c>
      <c r="B56" s="525">
        <f t="shared" si="12"/>
        <v>8463.795853269537</v>
      </c>
      <c r="C56" s="567">
        <f t="shared" si="15"/>
        <v>701.9190759338065</v>
      </c>
      <c r="D56" s="539">
        <f>MEDIAN('Visual Inspection for Viability'!B14,'Visual Inspection for Viability'!C14)</f>
        <v>1</v>
      </c>
      <c r="E56" s="517">
        <f>'ER Agonist REPORT'!F36</f>
        <v>10</v>
      </c>
      <c r="F56" s="518">
        <f t="shared" si="13"/>
        <v>-183.94471026049973</v>
      </c>
      <c r="G56" s="569">
        <f t="shared" si="16"/>
        <v>211.71852161842824</v>
      </c>
      <c r="H56" s="540">
        <f>MEDIAN('Visual Inspection for Viability'!D14,'Visual Inspection for Viability'!E14)</f>
        <v>3</v>
      </c>
      <c r="I56" s="488">
        <f>'ER Agonist REPORT'!K36</f>
        <v>10</v>
      </c>
      <c r="J56" s="489">
        <f t="shared" si="14"/>
        <v>837.2142477405635</v>
      </c>
      <c r="K56" s="572">
        <f t="shared" si="17"/>
        <v>196.68169479893862</v>
      </c>
      <c r="L56" s="541">
        <f>MEDIAN('Visual Inspection for Viability'!F14,'Visual Inspection for Viability'!G14)</f>
        <v>2</v>
      </c>
      <c r="M56" s="26"/>
    </row>
    <row r="57" spans="1:13" ht="12">
      <c r="A57" s="524">
        <f>'ER Agonist REPORT'!A37</f>
        <v>1</v>
      </c>
      <c r="B57" s="525">
        <f t="shared" si="12"/>
        <v>11384.795321637426</v>
      </c>
      <c r="C57" s="567">
        <f t="shared" si="15"/>
        <v>1269.7096566378125</v>
      </c>
      <c r="D57" s="539">
        <f>MEDIAN('Visual Inspection for Viability'!B17,'Visual Inspection for Viability'!C17)</f>
        <v>1</v>
      </c>
      <c r="E57" s="517">
        <f>'ER Agonist REPORT'!F37</f>
        <v>1</v>
      </c>
      <c r="F57" s="518">
        <f t="shared" si="13"/>
        <v>-265.17809675704416</v>
      </c>
      <c r="G57" s="569">
        <f t="shared" si="16"/>
        <v>66.7635110785381</v>
      </c>
      <c r="H57" s="540">
        <f>MEDIAN('Visual Inspection for Viability'!D17,'Visual Inspection for Viability'!E17)</f>
        <v>2</v>
      </c>
      <c r="I57" s="488">
        <f>'ER Agonist REPORT'!K37</f>
        <v>1</v>
      </c>
      <c r="J57" s="489">
        <f t="shared" si="14"/>
        <v>4569.69696969697</v>
      </c>
      <c r="K57" s="572">
        <f t="shared" si="17"/>
        <v>155.7815258498844</v>
      </c>
      <c r="L57" s="541">
        <f>MEDIAN('Visual Inspection for Viability'!G17,'Visual Inspection for Viability'!G17)</f>
        <v>1</v>
      </c>
      <c r="M57" s="26"/>
    </row>
    <row r="58" spans="1:13" ht="12">
      <c r="A58" s="524">
        <f>'ER Agonist REPORT'!A38</f>
        <v>0.1</v>
      </c>
      <c r="B58" s="525">
        <f t="shared" si="12"/>
        <v>6774.906964380649</v>
      </c>
      <c r="C58" s="567">
        <f t="shared" si="15"/>
        <v>159.99183735934196</v>
      </c>
      <c r="D58" s="539">
        <f>MEDIAN('Visual Inspection for Viability'!B20,'Visual Inspection for Viability'!C20)</f>
        <v>1</v>
      </c>
      <c r="E58" s="517">
        <f>'ER Agonist REPORT'!F38</f>
        <v>0.1</v>
      </c>
      <c r="F58" s="518">
        <f t="shared" si="13"/>
        <v>-827.4322169059011</v>
      </c>
      <c r="G58" s="569">
        <f t="shared" si="16"/>
        <v>259.23489436801884</v>
      </c>
      <c r="H58" s="540">
        <f>MEDIAN('Visual Inspection for Viability'!D20,'Visual Inspection for Viability'!E20)</f>
        <v>1</v>
      </c>
      <c r="I58" s="488">
        <f>'ER Agonist REPORT'!K38</f>
        <v>0.1</v>
      </c>
      <c r="J58" s="489">
        <f t="shared" si="14"/>
        <v>516.5337586390217</v>
      </c>
      <c r="K58" s="572">
        <f t="shared" si="17"/>
        <v>126.91081835650145</v>
      </c>
      <c r="L58" s="541">
        <f>MEDIAN('Visual Inspection for Viability'!G20,'Visual Inspection for Viability'!G20)</f>
        <v>1</v>
      </c>
      <c r="M58" s="26"/>
    </row>
    <row r="59" spans="1:13" ht="12">
      <c r="A59" s="524">
        <f>'ER Agonist REPORT'!A39</f>
        <v>0.01</v>
      </c>
      <c r="B59" s="525">
        <f t="shared" si="12"/>
        <v>-56.77830940988835</v>
      </c>
      <c r="C59" s="567">
        <f t="shared" si="15"/>
        <v>576.812676795661</v>
      </c>
      <c r="D59" s="539">
        <f>MEDIAN('Visual Inspection for Viability'!B23,'Visual Inspection for Viability'!C23)</f>
        <v>1</v>
      </c>
      <c r="E59" s="517">
        <f>'ER Agonist REPORT'!F39</f>
        <v>0.01</v>
      </c>
      <c r="F59" s="518">
        <f t="shared" si="13"/>
        <v>-1035.4066985645932</v>
      </c>
      <c r="G59" s="569">
        <f t="shared" si="16"/>
        <v>64.95909186020589</v>
      </c>
      <c r="H59" s="540">
        <f>MEDIAN('Visual Inspection for Viability'!D23,'Visual Inspection for Viability'!E23)</f>
        <v>1</v>
      </c>
      <c r="I59" s="488">
        <f>'ER Agonist REPORT'!K39</f>
        <v>0.01</v>
      </c>
      <c r="J59" s="489">
        <f t="shared" si="14"/>
        <v>-1134.5029239766081</v>
      </c>
      <c r="K59" s="572">
        <f t="shared" si="17"/>
        <v>9.022096091686103</v>
      </c>
      <c r="L59" s="541">
        <f>MEDIAN('Visual Inspection for Viability'!G23,'Visual Inspection for Viability'!G23)</f>
        <v>1</v>
      </c>
      <c r="M59" s="26"/>
    </row>
    <row r="60" spans="1:13" ht="12.75" thickBot="1">
      <c r="A60" s="526">
        <f>'ER Agonist REPORT'!A40</f>
        <v>0.001</v>
      </c>
      <c r="B60" s="527">
        <f t="shared" si="12"/>
        <v>-585.4332801701223</v>
      </c>
      <c r="C60" s="568">
        <f t="shared" si="15"/>
        <v>145.55648361266887</v>
      </c>
      <c r="D60" s="539">
        <f>MEDIAN('Visual Inspection for Viability'!B26,'Visual Inspection for Viability'!C26)</f>
        <v>1</v>
      </c>
      <c r="E60" s="519">
        <f>'ER Agonist REPORT'!F40</f>
        <v>0.001</v>
      </c>
      <c r="F60" s="520">
        <f t="shared" si="13"/>
        <v>204.3593833067517</v>
      </c>
      <c r="G60" s="570">
        <f t="shared" si="16"/>
        <v>303.743901753711</v>
      </c>
      <c r="H60" s="540">
        <f>MEDIAN('Visual Inspection for Viability'!D26,'Visual Inspection for Viability'!E26)</f>
        <v>1</v>
      </c>
      <c r="I60" s="490">
        <f>'ER Agonist REPORT'!K40</f>
        <v>0.001</v>
      </c>
      <c r="J60" s="491">
        <f t="shared" si="14"/>
        <v>-1117.4906964380648</v>
      </c>
      <c r="K60" s="573">
        <f t="shared" si="17"/>
        <v>9.022096091686103</v>
      </c>
      <c r="L60" s="542">
        <f>MEDIAN('Visual Inspection for Viability'!G26,'Visual Inspection for Viability'!G26)</f>
        <v>1</v>
      </c>
      <c r="M60" s="26"/>
    </row>
    <row r="61" spans="1:13" ht="12.75" thickTop="1">
      <c r="A61" s="633" t="str">
        <f>'ER Agonist REPORT'!A41</f>
        <v>Chemical 4</v>
      </c>
      <c r="B61" s="634"/>
      <c r="C61" s="634"/>
      <c r="D61" s="635"/>
      <c r="E61" s="636" t="str">
        <f>'ER Agonist REPORT'!F41</f>
        <v>Chemical 5</v>
      </c>
      <c r="F61" s="631"/>
      <c r="G61" s="631"/>
      <c r="H61" s="632"/>
      <c r="I61" s="637" t="str">
        <f>'ER Agonist REPORT'!K41</f>
        <v>Chemical 6</v>
      </c>
      <c r="J61" s="638"/>
      <c r="K61" s="638"/>
      <c r="L61" s="639"/>
      <c r="M61" s="26"/>
    </row>
    <row r="62" spans="1:13" ht="24">
      <c r="A62" s="244" t="s">
        <v>61</v>
      </c>
      <c r="B62" s="364" t="s">
        <v>241</v>
      </c>
      <c r="C62" s="365" t="s">
        <v>5</v>
      </c>
      <c r="D62" s="365" t="s">
        <v>113</v>
      </c>
      <c r="E62" s="546" t="s">
        <v>61</v>
      </c>
      <c r="F62" s="461" t="s">
        <v>241</v>
      </c>
      <c r="G62" s="547" t="s">
        <v>5</v>
      </c>
      <c r="H62" s="547" t="s">
        <v>113</v>
      </c>
      <c r="I62" s="554" t="s">
        <v>61</v>
      </c>
      <c r="J62" s="484" t="s">
        <v>241</v>
      </c>
      <c r="K62" s="578" t="s">
        <v>5</v>
      </c>
      <c r="L62" s="555" t="s">
        <v>113</v>
      </c>
      <c r="M62" s="26"/>
    </row>
    <row r="63" spans="1:13" ht="12">
      <c r="A63" s="245">
        <f>'ER Agonist REPORT'!A43</f>
        <v>1000</v>
      </c>
      <c r="B63" s="366">
        <f aca="true" t="shared" si="18" ref="B63:B69">AVERAGE(C43,E43)</f>
        <v>5713.769271664009</v>
      </c>
      <c r="C63" s="574">
        <f>STDEV(C43,E43)</f>
        <v>422.8355701640719</v>
      </c>
      <c r="D63" s="544" t="e">
        <f>MEDIAN('Visual Inspection for Viability'!H8,'Visual Inspection for Viability'!I8)</f>
        <v>#NUM!</v>
      </c>
      <c r="E63" s="548">
        <f>'ER Agonist REPORT'!F43</f>
        <v>100</v>
      </c>
      <c r="F63" s="549">
        <f aca="true" t="shared" si="19" ref="F63:F69">AVERAGE(H43,J43)</f>
        <v>-3934.71557682084</v>
      </c>
      <c r="G63" s="576">
        <f>STDEV(H43,J43)</f>
        <v>88.41654169859859</v>
      </c>
      <c r="H63" s="550">
        <f>MEDIAN('Visual Inspection for Viability'!J8,'Visual Inspection for Viability'!K8)</f>
        <v>2</v>
      </c>
      <c r="I63" s="556">
        <f>'ER Agonist REPORT'!K43</f>
        <v>0</v>
      </c>
      <c r="J63" s="557">
        <f aca="true" t="shared" si="20" ref="J63:J69">AVERAGE(M43,O43)</f>
        <v>1247.2089314194577</v>
      </c>
      <c r="K63" s="579">
        <f aca="true" t="shared" si="21" ref="K63:K69">STDEV(M43,O43)</f>
        <v>179.84044876110718</v>
      </c>
      <c r="L63" s="558" t="e">
        <f>MEDIAN('Visual Inspection for Viability'!M8,'Visual Inspection for Viability'!N8)</f>
        <v>#NUM!</v>
      </c>
      <c r="M63" s="26"/>
    </row>
    <row r="64" spans="1:13" ht="12">
      <c r="A64" s="245">
        <f>'ER Agonist REPORT'!A44</f>
        <v>100</v>
      </c>
      <c r="B64" s="366">
        <f t="shared" si="18"/>
        <v>7178.096757044125</v>
      </c>
      <c r="C64" s="574">
        <f aca="true" t="shared" si="22" ref="C64:C69">STDEV(C44,E44)</f>
        <v>83.00328404359742</v>
      </c>
      <c r="D64" s="544">
        <f>MEDIAN('Visual Inspection for Viability'!H11,'Visual Inspection for Viability'!I11)</f>
        <v>1</v>
      </c>
      <c r="E64" s="548">
        <f>'ER Agonist REPORT'!F44</f>
        <v>10</v>
      </c>
      <c r="F64" s="549">
        <f t="shared" si="19"/>
        <v>-2246.2519936204144</v>
      </c>
      <c r="G64" s="576">
        <f aca="true" t="shared" si="23" ref="G64:G69">STDEV(H44,J44)</f>
        <v>253.22016364022332</v>
      </c>
      <c r="H64" s="550">
        <f>MEDIAN('Visual Inspection for Viability'!J11,'Visual Inspection for Viability'!K11)</f>
        <v>1</v>
      </c>
      <c r="I64" s="556">
        <f>'ER Agonist REPORT'!K44</f>
        <v>0</v>
      </c>
      <c r="J64" s="557">
        <f t="shared" si="20"/>
        <v>1441.998936735779</v>
      </c>
      <c r="K64" s="579">
        <f t="shared" si="21"/>
        <v>265.2496250958133</v>
      </c>
      <c r="L64" s="562" t="e">
        <f>MEDIAN('Visual Inspection for Viability'!L11,'Visual Inspection for Viability'!M11)</f>
        <v>#NUM!</v>
      </c>
      <c r="M64" s="26"/>
    </row>
    <row r="65" spans="1:13" ht="12">
      <c r="A65" s="245">
        <f>'ER Agonist REPORT'!A45</f>
        <v>10</v>
      </c>
      <c r="B65" s="366">
        <f t="shared" si="18"/>
        <v>2478.8942052099947</v>
      </c>
      <c r="C65" s="574">
        <f t="shared" si="22"/>
        <v>427.6473547463152</v>
      </c>
      <c r="D65" s="544">
        <f>MEDIAN('Visual Inspection for Viability'!H14,'Visual Inspection for Viability'!I14)</f>
        <v>1</v>
      </c>
      <c r="E65" s="548">
        <f>'ER Agonist REPORT'!F45</f>
        <v>1</v>
      </c>
      <c r="F65" s="549">
        <f t="shared" si="19"/>
        <v>277.9372674109516</v>
      </c>
      <c r="G65" s="576">
        <f t="shared" si="23"/>
        <v>119.09166841036584</v>
      </c>
      <c r="H65" s="550">
        <f>MEDIAN('Visual Inspection for Viability'!J14,'Visual Inspection for Viability'!K14)</f>
        <v>1</v>
      </c>
      <c r="I65" s="556">
        <f>'ER Agonist REPORT'!K45</f>
        <v>0</v>
      </c>
      <c r="J65" s="557">
        <f t="shared" si="20"/>
        <v>1910.2604997341837</v>
      </c>
      <c r="K65" s="579">
        <f t="shared" si="21"/>
        <v>62.55319956908502</v>
      </c>
      <c r="L65" s="558" t="e">
        <f>MEDIAN('Visual Inspection for Viability'!L14,'Visual Inspection for Viability'!M14)</f>
        <v>#NUM!</v>
      </c>
      <c r="M65" s="26"/>
    </row>
    <row r="66" spans="1:13" ht="12">
      <c r="A66" s="245">
        <f>'ER Agonist REPORT'!A46</f>
        <v>1</v>
      </c>
      <c r="B66" s="366">
        <f t="shared" si="18"/>
        <v>-215.84263689526847</v>
      </c>
      <c r="C66" s="574">
        <f t="shared" si="22"/>
        <v>342.23817841160707</v>
      </c>
      <c r="D66" s="544">
        <f>MEDIAN('Visual Inspection for Viability'!H17,'Visual Inspection for Viability'!I17)</f>
        <v>1</v>
      </c>
      <c r="E66" s="548">
        <f>'ER Agonist REPORT'!F46</f>
        <v>0.1</v>
      </c>
      <c r="F66" s="549">
        <f t="shared" si="19"/>
        <v>3096.012759170654</v>
      </c>
      <c r="G66" s="576">
        <f t="shared" si="23"/>
        <v>872.1359555304541</v>
      </c>
      <c r="H66" s="550">
        <f>MEDIAN('Visual Inspection for Viability'!J17,'Visual Inspection for Viability'!K17)</f>
        <v>1</v>
      </c>
      <c r="I66" s="556">
        <f>'ER Agonist REPORT'!K46</f>
        <v>0</v>
      </c>
      <c r="J66" s="557">
        <f t="shared" si="20"/>
        <v>2388.729399255715</v>
      </c>
      <c r="K66" s="579">
        <f t="shared" si="21"/>
        <v>36.68985743953505</v>
      </c>
      <c r="L66" s="558" t="e">
        <f>MEDIAN('Visual Inspection for Viability'!L17,'Visual Inspection for Viability'!M17)</f>
        <v>#NUM!</v>
      </c>
      <c r="M66" s="26"/>
    </row>
    <row r="67" spans="1:13" ht="12">
      <c r="A67" s="245">
        <f>'ER Agonist REPORT'!A47</f>
        <v>0.1</v>
      </c>
      <c r="B67" s="366">
        <f t="shared" si="18"/>
        <v>-1274.0031897926633</v>
      </c>
      <c r="C67" s="574">
        <f t="shared" si="22"/>
        <v>142.54911824877337</v>
      </c>
      <c r="D67" s="544">
        <f>MEDIAN('Visual Inspection for Viability'!H20,'Visual Inspection for Viability'!I20)</f>
        <v>1</v>
      </c>
      <c r="E67" s="548">
        <f>'ER Agonist REPORT'!F47</f>
        <v>0.01</v>
      </c>
      <c r="F67" s="549">
        <f t="shared" si="19"/>
        <v>-718.1286549707602</v>
      </c>
      <c r="G67" s="576">
        <f t="shared" si="23"/>
        <v>565.3846884128483</v>
      </c>
      <c r="H67" s="550">
        <f>MEDIAN('Visual Inspection for Viability'!J20,'Visual Inspection for Viability'!K20)</f>
        <v>1</v>
      </c>
      <c r="I67" s="556">
        <f>'ER Agonist REPORT'!K47</f>
        <v>0</v>
      </c>
      <c r="J67" s="557">
        <f t="shared" si="20"/>
        <v>2008.0808080808079</v>
      </c>
      <c r="K67" s="579">
        <f t="shared" si="21"/>
        <v>384.9427665789612</v>
      </c>
      <c r="L67" s="558" t="e">
        <f>MEDIAN('Visual Inspection for Viability'!L20,'Visual Inspection for Viability'!M20)</f>
        <v>#NUM!</v>
      </c>
      <c r="M67" s="26"/>
    </row>
    <row r="68" spans="1:13" ht="12">
      <c r="A68" s="245">
        <f>'ER Agonist REPORT'!A48</f>
        <v>0.01</v>
      </c>
      <c r="B68" s="366">
        <f t="shared" si="18"/>
        <v>-1500.2658160552896</v>
      </c>
      <c r="C68" s="574">
        <f t="shared" si="22"/>
        <v>111.2725184642309</v>
      </c>
      <c r="D68" s="544">
        <f>MEDIAN('Visual Inspection for Viability'!H23,'Visual Inspection for Viability'!I23)</f>
        <v>1</v>
      </c>
      <c r="E68" s="548">
        <f>'ER Agonist REPORT'!F48</f>
        <v>0.001</v>
      </c>
      <c r="F68" s="549">
        <f t="shared" si="19"/>
        <v>-924.4019138755981</v>
      </c>
      <c r="G68" s="576">
        <f t="shared" si="23"/>
        <v>414.4149471451623</v>
      </c>
      <c r="H68" s="550">
        <f>MEDIAN('Visual Inspection for Viability'!J23,'Visual Inspection for Viability'!K23)</f>
        <v>1</v>
      </c>
      <c r="I68" s="556">
        <f>'ER Agonist REPORT'!K48</f>
        <v>0</v>
      </c>
      <c r="J68" s="557">
        <f t="shared" si="20"/>
        <v>1454.7581073896863</v>
      </c>
      <c r="K68" s="579">
        <f t="shared" si="21"/>
        <v>122.09903377426498</v>
      </c>
      <c r="L68" s="558" t="e">
        <f>MEDIAN('Visual Inspection for Viability'!L23,'Visual Inspection for Viability'!M23)</f>
        <v>#NUM!</v>
      </c>
      <c r="M68" s="26"/>
    </row>
    <row r="69" spans="1:13" ht="12.75" thickBot="1">
      <c r="A69" s="246">
        <f>'ER Agonist REPORT'!A49</f>
        <v>0.001</v>
      </c>
      <c r="B69" s="367">
        <f t="shared" si="18"/>
        <v>-1606.5922381711855</v>
      </c>
      <c r="C69" s="575">
        <f t="shared" si="22"/>
        <v>21.051557547306896</v>
      </c>
      <c r="D69" s="545">
        <f>MEDIAN('Visual Inspection for Viability'!H26,'Visual Inspection for Viability'!I26)</f>
        <v>1</v>
      </c>
      <c r="E69" s="551">
        <f>'ER Agonist REPORT'!F49</f>
        <v>0.0001</v>
      </c>
      <c r="F69" s="552">
        <f t="shared" si="19"/>
        <v>252.84423179160018</v>
      </c>
      <c r="G69" s="577">
        <f t="shared" si="23"/>
        <v>590.0450843968127</v>
      </c>
      <c r="H69" s="553">
        <f>MEDIAN('Visual Inspection for Viability'!J26,'Visual Inspection for Viability'!K26)</f>
        <v>1</v>
      </c>
      <c r="I69" s="559">
        <f>'ER Agonist REPORT'!K49</f>
        <v>0</v>
      </c>
      <c r="J69" s="560">
        <f t="shared" si="20"/>
        <v>1834.9813928761296</v>
      </c>
      <c r="K69" s="580">
        <f t="shared" si="21"/>
        <v>344.64407070272694</v>
      </c>
      <c r="L69" s="561" t="e">
        <f>MEDIAN('Visual Inspection for Viability'!L26,'Visual Inspection for Viability'!M26)</f>
        <v>#NUM!</v>
      </c>
      <c r="M69" s="26"/>
    </row>
    <row r="70" spans="1:4" ht="12.75" thickTop="1">
      <c r="A70" s="24"/>
      <c r="B70" s="19"/>
      <c r="C70" s="19"/>
      <c r="D70" s="22"/>
    </row>
    <row r="71" spans="1:4" ht="12">
      <c r="A71" s="24"/>
      <c r="B71" s="15"/>
      <c r="C71" s="15"/>
      <c r="D71" s="29"/>
    </row>
    <row r="72" spans="1:3" ht="12">
      <c r="A72" s="24"/>
      <c r="B72" s="19"/>
      <c r="C72" s="30"/>
    </row>
    <row r="73" spans="1:3" ht="12">
      <c r="A73" s="24"/>
      <c r="B73" s="15"/>
      <c r="C73" s="11"/>
    </row>
    <row r="74" spans="1:3" ht="12">
      <c r="A74" s="24"/>
      <c r="B74" s="15"/>
      <c r="C74" s="11"/>
    </row>
    <row r="75" spans="1:3" ht="12">
      <c r="A75" s="24"/>
      <c r="B75" s="15"/>
      <c r="C75" s="11"/>
    </row>
    <row r="76" spans="1:3" ht="12">
      <c r="A76" s="24"/>
      <c r="B76" s="15"/>
      <c r="C76" s="11"/>
    </row>
  </sheetData>
  <mergeCells count="19">
    <mergeCell ref="A51:L51"/>
    <mergeCell ref="L32:M32"/>
    <mergeCell ref="N32:O32"/>
    <mergeCell ref="B41:C41"/>
    <mergeCell ref="D41:E41"/>
    <mergeCell ref="G41:H41"/>
    <mergeCell ref="I41:J41"/>
    <mergeCell ref="L41:M41"/>
    <mergeCell ref="N41:O41"/>
    <mergeCell ref="I52:L52"/>
    <mergeCell ref="A61:D61"/>
    <mergeCell ref="E61:H61"/>
    <mergeCell ref="I61:L61"/>
    <mergeCell ref="B32:C32"/>
    <mergeCell ref="D32:E32"/>
    <mergeCell ref="G32:H32"/>
    <mergeCell ref="A52:D52"/>
    <mergeCell ref="E52:H52"/>
    <mergeCell ref="I32:J32"/>
  </mergeCells>
  <printOptions gridLines="1" horizontalCentered="1"/>
  <pageMargins left="0.5" right="0.5" top="1" bottom="1" header="0.5" footer="0.5"/>
  <pageSetup fitToHeight="1" fitToWidth="1" horizontalDpi="300" verticalDpi="300" orientation="portrait" scale="51"/>
  <headerFooter alignWithMargins="0">
    <oddHeader>&amp;LBG1Luc Agonist Range 
Finder Data Reporting Sheet&amp;R&amp;D</oddHeader>
    <oddFooter>&amp;L&amp;A&amp;C&amp;F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B48" sqref="B48:D48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6.421875" style="0" bestFit="1" customWidth="1"/>
  </cols>
  <sheetData>
    <row r="1" spans="1:14" ht="18" customHeight="1" thickBot="1">
      <c r="A1" s="3"/>
      <c r="B1" s="6"/>
      <c r="C1" s="6"/>
      <c r="D1" s="6"/>
      <c r="E1" s="61" t="s">
        <v>153</v>
      </c>
      <c r="F1" s="62" t="str">
        <f>'Compound Tracking'!E1</f>
        <v>Enter Plate Identification Here</v>
      </c>
      <c r="G1" s="63"/>
      <c r="H1" s="64" t="s">
        <v>118</v>
      </c>
      <c r="I1" s="231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223</v>
      </c>
      <c r="C4" s="8" t="s">
        <v>224</v>
      </c>
      <c r="D4" s="8" t="s">
        <v>225</v>
      </c>
      <c r="E4" s="8" t="s">
        <v>226</v>
      </c>
      <c r="F4" s="8" t="s">
        <v>227</v>
      </c>
      <c r="G4" s="8" t="s">
        <v>228</v>
      </c>
      <c r="H4" s="8" t="s">
        <v>229</v>
      </c>
      <c r="I4" s="8" t="s">
        <v>230</v>
      </c>
      <c r="J4" s="8" t="s">
        <v>231</v>
      </c>
      <c r="K4" s="8" t="s">
        <v>232</v>
      </c>
      <c r="L4" s="8" t="s">
        <v>233</v>
      </c>
      <c r="M4" s="8" t="s">
        <v>234</v>
      </c>
      <c r="N4" s="166" t="s">
        <v>179</v>
      </c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33</v>
      </c>
      <c r="K5" s="6"/>
      <c r="L5" s="6"/>
      <c r="M5" s="6"/>
      <c r="N5" s="167"/>
    </row>
    <row r="6" spans="1:14" ht="21.75" customHeight="1" thickTop="1">
      <c r="A6" s="3"/>
      <c r="B6" s="374">
        <f>LIST!C3</f>
        <v>1000</v>
      </c>
      <c r="C6" s="374">
        <f>LIST!C11</f>
        <v>1000</v>
      </c>
      <c r="D6" s="432">
        <f>LIST!C19</f>
        <v>1000</v>
      </c>
      <c r="E6" s="432">
        <f>LIST!C27</f>
        <v>1000</v>
      </c>
      <c r="F6" s="435">
        <f>LIST!$C35</f>
        <v>1000</v>
      </c>
      <c r="G6" s="435">
        <f>LIST!$C43</f>
        <v>1000</v>
      </c>
      <c r="H6" s="97">
        <f>LIST!$I3</f>
        <v>1000</v>
      </c>
      <c r="I6" s="97">
        <f>LIST!$I11</f>
        <v>1000</v>
      </c>
      <c r="J6" s="438">
        <f>LIST!$I19</f>
        <v>100</v>
      </c>
      <c r="K6" s="438">
        <f>LIST!$I27</f>
        <v>100</v>
      </c>
      <c r="L6" s="441">
        <f>LIST!$I35</f>
        <v>0</v>
      </c>
      <c r="M6" s="442">
        <f>LIST!$I43</f>
        <v>0</v>
      </c>
      <c r="N6" s="233" t="s">
        <v>244</v>
      </c>
    </row>
    <row r="7" spans="1:14" ht="21.75" customHeight="1">
      <c r="A7" s="3"/>
      <c r="B7" s="375" t="str">
        <f>LIST!$B$3</f>
        <v>Chemical 1</v>
      </c>
      <c r="C7" s="375" t="str">
        <f>LIST!$B$11</f>
        <v>Chemical 1</v>
      </c>
      <c r="D7" s="433" t="str">
        <f>LIST!$B$19</f>
        <v>Chemical 2</v>
      </c>
      <c r="E7" s="433" t="str">
        <f>LIST!$B$27</f>
        <v>Chemical 2</v>
      </c>
      <c r="F7" s="436" t="str">
        <f>LIST!$B$35</f>
        <v>Chemical 3</v>
      </c>
      <c r="G7" s="436" t="str">
        <f>LIST!$B$43</f>
        <v>Chemical 3</v>
      </c>
      <c r="H7" s="98" t="str">
        <f>LIST!$H$3</f>
        <v>Chemical 4</v>
      </c>
      <c r="I7" s="98" t="str">
        <f>LIST!$H$11</f>
        <v>Chemical 4</v>
      </c>
      <c r="J7" s="439" t="str">
        <f>LIST!$H$19</f>
        <v>Chemical 5</v>
      </c>
      <c r="K7" s="439" t="str">
        <f>LIST!$H$27</f>
        <v>Chemical 5</v>
      </c>
      <c r="L7" s="443" t="str">
        <f>LIST!$H$35</f>
        <v>Chemical 6</v>
      </c>
      <c r="M7" s="444" t="str">
        <f>LIST!$H$43</f>
        <v>Chemical 6</v>
      </c>
      <c r="N7" s="234" t="s">
        <v>180</v>
      </c>
    </row>
    <row r="8" spans="1:14" ht="21.75" customHeight="1" thickBot="1">
      <c r="A8" s="3"/>
      <c r="B8" s="376">
        <f>LIST!F3</f>
        <v>-4774.25</v>
      </c>
      <c r="C8" s="376">
        <f>LIST!F3</f>
        <v>-4774.25</v>
      </c>
      <c r="D8" s="434">
        <f>LIST!F19</f>
        <v>-2002.25</v>
      </c>
      <c r="E8" s="434">
        <f>LIST!F27</f>
        <v>-1752.25</v>
      </c>
      <c r="F8" s="437">
        <f>LIST!$F35</f>
        <v>-463.25</v>
      </c>
      <c r="G8" s="437">
        <f>LIST!$F43</f>
        <v>-792.25</v>
      </c>
      <c r="H8" s="268">
        <f>LIST!$L3</f>
        <v>6365.75</v>
      </c>
      <c r="I8" s="268">
        <f>LIST!$L11</f>
        <v>7068.75</v>
      </c>
      <c r="J8" s="440">
        <f>LIST!$L19</f>
        <v>-4552.25</v>
      </c>
      <c r="K8" s="440">
        <f>LIST!$L27</f>
        <v>-4699.25</v>
      </c>
      <c r="L8" s="445">
        <f>LIST!$L35</f>
        <v>1316.75</v>
      </c>
      <c r="M8" s="446">
        <f>LIST!$L43</f>
        <v>1615.75</v>
      </c>
      <c r="N8" s="235" t="s">
        <v>181</v>
      </c>
    </row>
    <row r="9" spans="1:14" ht="21.75" customHeight="1" thickTop="1">
      <c r="A9" s="3"/>
      <c r="B9" s="374">
        <f>LIST!C4</f>
        <v>100</v>
      </c>
      <c r="C9" s="374">
        <f>LIST!C12</f>
        <v>100</v>
      </c>
      <c r="D9" s="432">
        <f>LIST!C20</f>
        <v>100</v>
      </c>
      <c r="E9" s="432">
        <f>LIST!C28</f>
        <v>100</v>
      </c>
      <c r="F9" s="435">
        <f>LIST!C36</f>
        <v>100</v>
      </c>
      <c r="G9" s="435">
        <f>LIST!$C44</f>
        <v>100</v>
      </c>
      <c r="H9" s="97">
        <f>LIST!$I4</f>
        <v>100</v>
      </c>
      <c r="I9" s="97">
        <f>LIST!$I12</f>
        <v>100</v>
      </c>
      <c r="J9" s="438">
        <f>LIST!$I20</f>
        <v>10</v>
      </c>
      <c r="K9" s="438">
        <f>LIST!$I28</f>
        <v>10</v>
      </c>
      <c r="L9" s="441">
        <f>LIST!$I36</f>
        <v>0</v>
      </c>
      <c r="M9" s="442">
        <f>LIST!$I44</f>
        <v>0</v>
      </c>
      <c r="N9" s="233" t="s">
        <v>244</v>
      </c>
    </row>
    <row r="10" spans="1:14" ht="21.75" customHeight="1">
      <c r="A10" s="3"/>
      <c r="B10" s="375" t="str">
        <f>LIST!$B$3</f>
        <v>Chemical 1</v>
      </c>
      <c r="C10" s="375" t="str">
        <f>LIST!$B$11</f>
        <v>Chemical 1</v>
      </c>
      <c r="D10" s="433" t="str">
        <f>LIST!$B$19</f>
        <v>Chemical 2</v>
      </c>
      <c r="E10" s="433" t="str">
        <f>LIST!$B$27</f>
        <v>Chemical 2</v>
      </c>
      <c r="F10" s="436" t="str">
        <f>LIST!$B$35</f>
        <v>Chemical 3</v>
      </c>
      <c r="G10" s="436" t="str">
        <f>LIST!$B$43</f>
        <v>Chemical 3</v>
      </c>
      <c r="H10" s="98" t="str">
        <f>LIST!$H$3</f>
        <v>Chemical 4</v>
      </c>
      <c r="I10" s="98" t="str">
        <f>LIST!$H$11</f>
        <v>Chemical 4</v>
      </c>
      <c r="J10" s="439" t="str">
        <f>LIST!$H$19</f>
        <v>Chemical 5</v>
      </c>
      <c r="K10" s="439" t="str">
        <f>LIST!$H$27</f>
        <v>Chemical 5</v>
      </c>
      <c r="L10" s="443" t="str">
        <f>LIST!$H$35</f>
        <v>Chemical 6</v>
      </c>
      <c r="M10" s="444" t="str">
        <f>LIST!$H$43</f>
        <v>Chemical 6</v>
      </c>
      <c r="N10" s="234" t="s">
        <v>180</v>
      </c>
    </row>
    <row r="11" spans="1:14" s="23" customFormat="1" ht="21.75" customHeight="1" thickBot="1">
      <c r="A11" s="32"/>
      <c r="B11" s="376">
        <f>LIST!F4</f>
        <v>-2124.25</v>
      </c>
      <c r="C11" s="376">
        <f>LIST!F12</f>
        <v>-1685.25</v>
      </c>
      <c r="D11" s="434">
        <f>LIST!F20</f>
        <v>-725.25</v>
      </c>
      <c r="E11" s="434">
        <f>LIST!F28</f>
        <v>-240.25</v>
      </c>
      <c r="F11" s="437">
        <f>LIST!F36</f>
        <v>-52.25</v>
      </c>
      <c r="G11" s="437">
        <f>LIST!$F44</f>
        <v>-478.25</v>
      </c>
      <c r="H11" s="268">
        <f>LIST!$L4</f>
        <v>8507.75</v>
      </c>
      <c r="I11" s="268">
        <f>LIST!$L12</f>
        <v>8369.75</v>
      </c>
      <c r="J11" s="440">
        <f>LIST!$L20</f>
        <v>-2430.25</v>
      </c>
      <c r="K11" s="440">
        <f>LIST!$L28</f>
        <v>-2851.25</v>
      </c>
      <c r="L11" s="445">
        <f>LIST!$L36</f>
        <v>1474.75</v>
      </c>
      <c r="M11" s="446">
        <f>LIST!$L44</f>
        <v>1915.75</v>
      </c>
      <c r="N11" s="235" t="s">
        <v>181</v>
      </c>
    </row>
    <row r="12" spans="1:14" ht="21.75" customHeight="1" thickTop="1">
      <c r="A12" s="3"/>
      <c r="B12" s="374">
        <f>LIST!C5</f>
        <v>10</v>
      </c>
      <c r="C12" s="374">
        <f>LIST!E13</f>
        <v>0</v>
      </c>
      <c r="D12" s="432">
        <f>LIST!C21</f>
        <v>10</v>
      </c>
      <c r="E12" s="432">
        <f>LIST!C29</f>
        <v>10</v>
      </c>
      <c r="F12" s="435">
        <f>LIST!C37</f>
        <v>10</v>
      </c>
      <c r="G12" s="435">
        <f>LIST!$C45</f>
        <v>10</v>
      </c>
      <c r="H12" s="97">
        <f>LIST!$I5</f>
        <v>10</v>
      </c>
      <c r="I12" s="97">
        <f>LIST!$I13</f>
        <v>10</v>
      </c>
      <c r="J12" s="438">
        <f>LIST!$I21</f>
        <v>1</v>
      </c>
      <c r="K12" s="438">
        <f>LIST!$I29</f>
        <v>1</v>
      </c>
      <c r="L12" s="441">
        <f>LIST!$I37</f>
        <v>0</v>
      </c>
      <c r="M12" s="442">
        <f>LIST!$I45</f>
        <v>0</v>
      </c>
      <c r="N12" s="233" t="s">
        <v>244</v>
      </c>
    </row>
    <row r="13" spans="1:14" ht="21.75" customHeight="1">
      <c r="A13" s="3"/>
      <c r="B13" s="375" t="str">
        <f>LIST!$B$3</f>
        <v>Chemical 1</v>
      </c>
      <c r="C13" s="375" t="str">
        <f>LIST!$B$11</f>
        <v>Chemical 1</v>
      </c>
      <c r="D13" s="433" t="str">
        <f>LIST!$B$19</f>
        <v>Chemical 2</v>
      </c>
      <c r="E13" s="433" t="str">
        <f>LIST!$B$27</f>
        <v>Chemical 2</v>
      </c>
      <c r="F13" s="436" t="str">
        <f>LIST!$B$35</f>
        <v>Chemical 3</v>
      </c>
      <c r="G13" s="436" t="str">
        <f>LIST!$B$43</f>
        <v>Chemical 3</v>
      </c>
      <c r="H13" s="98" t="str">
        <f>LIST!$H$3</f>
        <v>Chemical 4</v>
      </c>
      <c r="I13" s="98" t="str">
        <f>LIST!$H$11</f>
        <v>Chemical 4</v>
      </c>
      <c r="J13" s="439" t="str">
        <f>LIST!$H$19</f>
        <v>Chemical 5</v>
      </c>
      <c r="K13" s="439" t="str">
        <f>LIST!$H$27</f>
        <v>Chemical 5</v>
      </c>
      <c r="L13" s="443" t="str">
        <f>LIST!$H$35</f>
        <v>Chemical 6</v>
      </c>
      <c r="M13" s="444" t="str">
        <f>LIST!$H$43</f>
        <v>Chemical 6</v>
      </c>
      <c r="N13" s="234" t="s">
        <v>180</v>
      </c>
    </row>
    <row r="14" spans="1:14" s="23" customFormat="1" ht="21.75" customHeight="1" thickBot="1">
      <c r="A14" s="32"/>
      <c r="B14" s="376">
        <f>LIST!F5</f>
        <v>9366.75</v>
      </c>
      <c r="C14" s="376">
        <f>LIST!F13</f>
        <v>10533.75</v>
      </c>
      <c r="D14" s="434">
        <f>LIST!F21</f>
        <v>-392.25</v>
      </c>
      <c r="E14" s="434">
        <f>LIST!F29</f>
        <v>-40.25</v>
      </c>
      <c r="F14" s="437">
        <f>LIST!F37</f>
        <v>820.75</v>
      </c>
      <c r="G14" s="437">
        <f>LIST!$F45</f>
        <v>1147.75</v>
      </c>
      <c r="H14" s="268">
        <f>LIST!$L5</f>
        <v>2558.75</v>
      </c>
      <c r="I14" s="268">
        <f>LIST!$L13</f>
        <v>3269.75</v>
      </c>
      <c r="J14" s="440">
        <f>LIST!$L21</f>
        <v>227.75</v>
      </c>
      <c r="K14" s="440">
        <f>LIST!$L29</f>
        <v>425.75</v>
      </c>
      <c r="L14" s="445">
        <f>LIST!$L37</f>
        <v>2193.75</v>
      </c>
      <c r="M14" s="446">
        <f>LIST!$L45</f>
        <v>2297.75</v>
      </c>
      <c r="N14" s="235" t="s">
        <v>181</v>
      </c>
    </row>
    <row r="15" spans="1:14" ht="21.75" customHeight="1" thickTop="1">
      <c r="A15" s="3"/>
      <c r="B15" s="374">
        <f>LIST!C6</f>
        <v>1</v>
      </c>
      <c r="C15" s="374">
        <f>LIST!E14</f>
        <v>0</v>
      </c>
      <c r="D15" s="432">
        <f>LIST!C22</f>
        <v>1</v>
      </c>
      <c r="E15" s="432">
        <f>LIST!C30</f>
        <v>1</v>
      </c>
      <c r="F15" s="435">
        <f>LIST!E38</f>
        <v>0</v>
      </c>
      <c r="G15" s="435">
        <f>LIST!$C46</f>
        <v>1</v>
      </c>
      <c r="H15" s="97">
        <f>LIST!$I6</f>
        <v>1</v>
      </c>
      <c r="I15" s="97">
        <f>LIST!$I14</f>
        <v>1</v>
      </c>
      <c r="J15" s="438">
        <f>LIST!$I22</f>
        <v>0.1</v>
      </c>
      <c r="K15" s="438">
        <f>LIST!$I30</f>
        <v>0.1</v>
      </c>
      <c r="L15" s="441">
        <f>LIST!$I38</f>
        <v>0</v>
      </c>
      <c r="M15" s="442">
        <f>LIST!$I46</f>
        <v>0</v>
      </c>
      <c r="N15" s="233" t="s">
        <v>244</v>
      </c>
    </row>
    <row r="16" spans="1:14" ht="21.75" customHeight="1">
      <c r="A16" s="3"/>
      <c r="B16" s="375" t="str">
        <f>LIST!$B$3</f>
        <v>Chemical 1</v>
      </c>
      <c r="C16" s="375" t="str">
        <f>LIST!$B$11</f>
        <v>Chemical 1</v>
      </c>
      <c r="D16" s="433" t="str">
        <f>LIST!$B$19</f>
        <v>Chemical 2</v>
      </c>
      <c r="E16" s="433" t="str">
        <f>LIST!$B$27</f>
        <v>Chemical 2</v>
      </c>
      <c r="F16" s="436" t="str">
        <f>LIST!$B$35</f>
        <v>Chemical 3</v>
      </c>
      <c r="G16" s="436" t="str">
        <f>LIST!$B$43</f>
        <v>Chemical 3</v>
      </c>
      <c r="H16" s="98" t="str">
        <f>LIST!$H$3</f>
        <v>Chemical 4</v>
      </c>
      <c r="I16" s="98" t="str">
        <f>LIST!$H$11</f>
        <v>Chemical 4</v>
      </c>
      <c r="J16" s="439" t="str">
        <f>LIST!$H$19</f>
        <v>Chemical 5</v>
      </c>
      <c r="K16" s="439" t="str">
        <f>LIST!$H$27</f>
        <v>Chemical 5</v>
      </c>
      <c r="L16" s="443" t="str">
        <f>LIST!$H$35</f>
        <v>Chemical 6</v>
      </c>
      <c r="M16" s="444" t="str">
        <f>LIST!$H$43</f>
        <v>Chemical 6</v>
      </c>
      <c r="N16" s="234" t="s">
        <v>180</v>
      </c>
    </row>
    <row r="17" spans="1:14" s="23" customFormat="1" ht="21.75" customHeight="1" thickBot="1">
      <c r="A17" s="32"/>
      <c r="B17" s="376">
        <f>LIST!F6</f>
        <v>12328.75</v>
      </c>
      <c r="C17" s="376">
        <f>LIST!F14</f>
        <v>14439.75</v>
      </c>
      <c r="D17" s="434">
        <f>LIST!F22</f>
        <v>-367.25</v>
      </c>
      <c r="E17" s="434">
        <f>LIST!F30</f>
        <v>-256.25</v>
      </c>
      <c r="F17" s="437">
        <f>LIST!F38</f>
        <v>5242.75</v>
      </c>
      <c r="G17" s="437">
        <f>LIST!$F46</f>
        <v>5501.75</v>
      </c>
      <c r="H17" s="268">
        <f>LIST!$L6</f>
        <v>-538.25</v>
      </c>
      <c r="I17" s="268">
        <f>LIST!$L14</f>
        <v>30.75</v>
      </c>
      <c r="J17" s="440">
        <f>LIST!$L22</f>
        <v>2914.75</v>
      </c>
      <c r="K17" s="440">
        <f>LIST!$L30</f>
        <v>4364.75</v>
      </c>
      <c r="L17" s="445">
        <f>LIST!$L38</f>
        <v>2777.75</v>
      </c>
      <c r="M17" s="446">
        <f>LIST!$L46</f>
        <v>2838.75</v>
      </c>
      <c r="N17" s="235" t="s">
        <v>181</v>
      </c>
    </row>
    <row r="18" spans="1:14" ht="21.75" customHeight="1" thickTop="1">
      <c r="A18" s="3"/>
      <c r="B18" s="374">
        <f>LIST!C7</f>
        <v>0.1</v>
      </c>
      <c r="C18" s="374">
        <f>LIST!E15</f>
        <v>0</v>
      </c>
      <c r="D18" s="432">
        <f>LIST!C23</f>
        <v>0.1</v>
      </c>
      <c r="E18" s="432">
        <f>LIST!C31</f>
        <v>0.1</v>
      </c>
      <c r="F18" s="435">
        <f>LIST!C39</f>
        <v>0.1</v>
      </c>
      <c r="G18" s="435">
        <f>LIST!$C47</f>
        <v>0.1</v>
      </c>
      <c r="H18" s="97">
        <f>LIST!$I7</f>
        <v>0.1</v>
      </c>
      <c r="I18" s="97">
        <f>LIST!$I15</f>
        <v>0.1</v>
      </c>
      <c r="J18" s="438">
        <f>LIST!$I23</f>
        <v>0.01</v>
      </c>
      <c r="K18" s="438">
        <f>LIST!$I31</f>
        <v>0.01</v>
      </c>
      <c r="L18" s="441">
        <f>LIST!$I39</f>
        <v>0</v>
      </c>
      <c r="M18" s="442">
        <f>LIST!$I47</f>
        <v>0</v>
      </c>
      <c r="N18" s="233" t="s">
        <v>244</v>
      </c>
    </row>
    <row r="19" spans="1:14" ht="21.75" customHeight="1">
      <c r="A19" s="3"/>
      <c r="B19" s="375" t="str">
        <f>LIST!$B$3</f>
        <v>Chemical 1</v>
      </c>
      <c r="C19" s="375" t="str">
        <f>LIST!$B$11</f>
        <v>Chemical 1</v>
      </c>
      <c r="D19" s="433" t="str">
        <f>LIST!$B$19</f>
        <v>Chemical 2</v>
      </c>
      <c r="E19" s="433" t="str">
        <f>LIST!$B$27</f>
        <v>Chemical 2</v>
      </c>
      <c r="F19" s="436" t="str">
        <f>LIST!$B$35</f>
        <v>Chemical 3</v>
      </c>
      <c r="G19" s="436" t="str">
        <f>LIST!$B$43</f>
        <v>Chemical 3</v>
      </c>
      <c r="H19" s="98" t="str">
        <f>LIST!$H$3</f>
        <v>Chemical 4</v>
      </c>
      <c r="I19" s="98" t="str">
        <f>LIST!$H$11</f>
        <v>Chemical 4</v>
      </c>
      <c r="J19" s="439" t="str">
        <f>LIST!$H$19</f>
        <v>Chemical 5</v>
      </c>
      <c r="K19" s="439" t="str">
        <f>LIST!$H$27</f>
        <v>Chemical 5</v>
      </c>
      <c r="L19" s="443" t="str">
        <f>LIST!$H$35</f>
        <v>Chemical 6</v>
      </c>
      <c r="M19" s="444" t="str">
        <f>LIST!$H$43</f>
        <v>Chemical 6</v>
      </c>
      <c r="N19" s="234" t="s">
        <v>180</v>
      </c>
    </row>
    <row r="20" spans="1:14" s="23" customFormat="1" ht="21.75" customHeight="1" thickBot="1">
      <c r="A20" s="32"/>
      <c r="B20" s="376">
        <f>LIST!F7</f>
        <v>7831.75</v>
      </c>
      <c r="C20" s="376">
        <f>LIST!F15</f>
        <v>8097.75</v>
      </c>
      <c r="D20" s="434">
        <f>LIST!F23</f>
        <v>-757.25</v>
      </c>
      <c r="E20" s="434">
        <f>LIST!F31</f>
        <v>-1188.25</v>
      </c>
      <c r="F20" s="437">
        <f>LIST!F39</f>
        <v>712.75</v>
      </c>
      <c r="G20" s="437">
        <f>LIST!$F47</f>
        <v>501.75</v>
      </c>
      <c r="H20" s="268">
        <v>76</v>
      </c>
      <c r="I20" s="268">
        <f>LIST!$L15</f>
        <v>-1379.25</v>
      </c>
      <c r="J20" s="440">
        <f>LIST!$L23</f>
        <v>-1314.25</v>
      </c>
      <c r="K20" s="440">
        <f>LIST!$L31</f>
        <v>-374.25</v>
      </c>
      <c r="L20" s="445">
        <f>LIST!$L39</f>
        <v>2680.75</v>
      </c>
      <c r="M20" s="446">
        <f>LIST!$L47</f>
        <v>2040.75</v>
      </c>
      <c r="N20" s="235" t="s">
        <v>181</v>
      </c>
    </row>
    <row r="21" spans="1:14" ht="21.75" customHeight="1" thickTop="1">
      <c r="A21" s="3"/>
      <c r="B21" s="374">
        <f>LIST!C8</f>
        <v>0.01</v>
      </c>
      <c r="C21" s="374">
        <f>LIST!E16</f>
        <v>0</v>
      </c>
      <c r="D21" s="432">
        <f>LIST!C24</f>
        <v>0.01</v>
      </c>
      <c r="E21" s="432">
        <f>LIST!C32</f>
        <v>0.01</v>
      </c>
      <c r="F21" s="435">
        <f>LIST!C40</f>
        <v>0.01</v>
      </c>
      <c r="G21" s="435">
        <f>LIST!$C48</f>
        <v>0.01</v>
      </c>
      <c r="H21" s="97">
        <f>LIST!$I8</f>
        <v>0.01</v>
      </c>
      <c r="I21" s="97">
        <f>LIST!$I16</f>
        <v>0.01</v>
      </c>
      <c r="J21" s="438">
        <f>LIST!$I24</f>
        <v>0.001</v>
      </c>
      <c r="K21" s="438">
        <f>LIST!$I32</f>
        <v>0.001</v>
      </c>
      <c r="L21" s="441">
        <f>LIST!$I40</f>
        <v>0</v>
      </c>
      <c r="M21" s="442">
        <f>LIST!$I48</f>
        <v>0</v>
      </c>
      <c r="N21" s="233" t="s">
        <v>235</v>
      </c>
    </row>
    <row r="22" spans="1:14" ht="21.75" customHeight="1">
      <c r="A22" s="3"/>
      <c r="B22" s="375" t="str">
        <f>LIST!$B$3</f>
        <v>Chemical 1</v>
      </c>
      <c r="C22" s="375" t="str">
        <f>LIST!$B$11</f>
        <v>Chemical 1</v>
      </c>
      <c r="D22" s="433" t="str">
        <f>LIST!$B$19</f>
        <v>Chemical 2</v>
      </c>
      <c r="E22" s="433" t="str">
        <f>LIST!$B$27</f>
        <v>Chemical 2</v>
      </c>
      <c r="F22" s="436" t="str">
        <f>LIST!$B$35</f>
        <v>Chemical 3</v>
      </c>
      <c r="G22" s="436" t="str">
        <f>LIST!$B$43</f>
        <v>Chemical 3</v>
      </c>
      <c r="H22" s="98" t="s">
        <v>125</v>
      </c>
      <c r="I22" s="98" t="str">
        <f>LIST!$H$11</f>
        <v>Chemical 4</v>
      </c>
      <c r="J22" s="439" t="str">
        <f>LIST!$H$19</f>
        <v>Chemical 5</v>
      </c>
      <c r="K22" s="439" t="str">
        <f>LIST!$H$27</f>
        <v>Chemical 5</v>
      </c>
      <c r="L22" s="443" t="str">
        <f>LIST!$H$35</f>
        <v>Chemical 6</v>
      </c>
      <c r="M22" s="444" t="str">
        <f>LIST!$H$43</f>
        <v>Chemical 6</v>
      </c>
      <c r="N22" s="234" t="s">
        <v>180</v>
      </c>
    </row>
    <row r="23" spans="1:14" s="23" customFormat="1" ht="21.75" customHeight="1" thickBot="1">
      <c r="A23" s="32"/>
      <c r="B23" s="376">
        <f>LIST!F8</f>
        <v>412.75</v>
      </c>
      <c r="C23" s="376">
        <f>LIST!F16</f>
        <v>-546.25</v>
      </c>
      <c r="D23" s="434">
        <f>LIST!F24</f>
        <v>-1163.25</v>
      </c>
      <c r="E23" s="434">
        <f>LIST!F32</f>
        <v>-1271.25</v>
      </c>
      <c r="F23" s="437">
        <f>LIST!F40</f>
        <v>-1326.25</v>
      </c>
      <c r="G23" s="437">
        <f>LIST!$F48</f>
        <v>-1341.25</v>
      </c>
      <c r="H23" s="268">
        <f>LIST!$L8</f>
        <v>-1856.25</v>
      </c>
      <c r="I23" s="268">
        <f>LIST!$L16</f>
        <v>-1671.25</v>
      </c>
      <c r="J23" s="440">
        <f>LIST!$L24</f>
        <v>-1431.25</v>
      </c>
      <c r="K23" s="440">
        <f>LIST!$L32</f>
        <v>-742.25</v>
      </c>
      <c r="L23" s="445">
        <f>LIST!$L40</f>
        <v>1608.75</v>
      </c>
      <c r="M23" s="446">
        <f>LIST!$L48</f>
        <v>1811.75</v>
      </c>
      <c r="N23" s="235" t="s">
        <v>181</v>
      </c>
    </row>
    <row r="24" spans="1:14" ht="21.75" customHeight="1" thickTop="1">
      <c r="A24" s="3"/>
      <c r="B24" s="374">
        <f>LIST!C9</f>
        <v>0.001</v>
      </c>
      <c r="C24" s="374">
        <f>LIST!E17</f>
        <v>0</v>
      </c>
      <c r="D24" s="432">
        <f>LIST!C25</f>
        <v>0.001</v>
      </c>
      <c r="E24" s="432">
        <f>LIST!C33</f>
        <v>0.001</v>
      </c>
      <c r="F24" s="435">
        <f>LIST!C41</f>
        <v>0.001</v>
      </c>
      <c r="G24" s="435">
        <f>LIST!$C49</f>
        <v>0.001</v>
      </c>
      <c r="H24" s="97">
        <f>LIST!$I9</f>
        <v>0.001</v>
      </c>
      <c r="I24" s="97">
        <f>LIST!$I17</f>
        <v>0.001</v>
      </c>
      <c r="J24" s="438">
        <f>LIST!$I25</f>
        <v>0.0001</v>
      </c>
      <c r="K24" s="438">
        <f>LIST!$I33</f>
        <v>0.0001</v>
      </c>
      <c r="L24" s="441">
        <f>LIST!$I41</f>
        <v>0</v>
      </c>
      <c r="M24" s="442">
        <f>LIST!$I49</f>
        <v>0</v>
      </c>
      <c r="N24" s="233" t="s">
        <v>235</v>
      </c>
    </row>
    <row r="25" spans="1:14" ht="21.75" customHeight="1">
      <c r="A25" s="3"/>
      <c r="B25" s="375" t="str">
        <f>LIST!$B$3</f>
        <v>Chemical 1</v>
      </c>
      <c r="C25" s="375" t="str">
        <f>LIST!$B$11</f>
        <v>Chemical 1</v>
      </c>
      <c r="D25" s="433" t="str">
        <f>LIST!$B$19</f>
        <v>Chemical 2</v>
      </c>
      <c r="E25" s="433" t="str">
        <f>LIST!$B$27</f>
        <v>Chemical 2</v>
      </c>
      <c r="F25" s="436" t="str">
        <f>LIST!$B$35</f>
        <v>Chemical 3</v>
      </c>
      <c r="G25" s="436" t="str">
        <f>LIST!$B$43</f>
        <v>Chemical 3</v>
      </c>
      <c r="H25" s="98" t="s">
        <v>125</v>
      </c>
      <c r="I25" s="98" t="str">
        <f>LIST!$H$11</f>
        <v>Chemical 4</v>
      </c>
      <c r="J25" s="439" t="str">
        <f>LIST!$H$19</f>
        <v>Chemical 5</v>
      </c>
      <c r="K25" s="439" t="str">
        <f>LIST!$H$27</f>
        <v>Chemical 5</v>
      </c>
      <c r="L25" s="443" t="str">
        <f>LIST!$H$35</f>
        <v>Chemical 6</v>
      </c>
      <c r="M25" s="444" t="str">
        <f>LIST!$H$43</f>
        <v>Chemical 6</v>
      </c>
      <c r="N25" s="234" t="s">
        <v>180</v>
      </c>
    </row>
    <row r="26" spans="1:14" s="23" customFormat="1" ht="21.75" customHeight="1" thickBot="1">
      <c r="A26" s="32"/>
      <c r="B26" s="376">
        <f>LIST!F9</f>
        <v>-567.25</v>
      </c>
      <c r="C26" s="376">
        <f>LIST!F17</f>
        <v>-809.25</v>
      </c>
      <c r="D26" s="434">
        <f>LIST!F25</f>
        <v>-12.25</v>
      </c>
      <c r="E26" s="434">
        <f>LIST!F33</f>
        <v>492.75</v>
      </c>
      <c r="F26" s="437">
        <f>LIST!F41</f>
        <v>-1306.25</v>
      </c>
      <c r="G26" s="437">
        <f>LIST!$F49</f>
        <v>-1321.25</v>
      </c>
      <c r="H26" s="268">
        <f>LIST!$L9</f>
        <v>-1906.25</v>
      </c>
      <c r="I26" s="268">
        <f>LIST!$L17</f>
        <v>-1871.25</v>
      </c>
      <c r="J26" s="440">
        <f>LIST!$L25</f>
        <v>-193.25</v>
      </c>
      <c r="K26" s="440">
        <f>LIST!$L33</f>
        <v>787.75</v>
      </c>
      <c r="L26" s="445">
        <f>LIST!$L41</f>
        <v>1870.75</v>
      </c>
      <c r="M26" s="446">
        <f>LIST!$L49</f>
        <v>2443.75</v>
      </c>
      <c r="N26" s="235" t="s">
        <v>181</v>
      </c>
    </row>
    <row r="27" spans="1:14" ht="21.75" customHeight="1" thickTop="1">
      <c r="A27" s="3"/>
      <c r="B27" s="99">
        <f>LIST!C10</f>
        <v>7.825E-07</v>
      </c>
      <c r="C27" s="99">
        <f>LIST!C18</f>
        <v>3.125E-06</v>
      </c>
      <c r="D27" s="99">
        <f>LIST!C26</f>
        <v>1.25E-05</v>
      </c>
      <c r="E27" s="99">
        <f>LIST!C34</f>
        <v>5E-05</v>
      </c>
      <c r="F27" s="101">
        <f>LIST!C42</f>
        <v>0</v>
      </c>
      <c r="G27" s="101">
        <f>LIST!$C50</f>
        <v>0</v>
      </c>
      <c r="H27" s="101">
        <f>LIST!$I10</f>
        <v>0</v>
      </c>
      <c r="I27" s="101">
        <f>LIST!$I18</f>
        <v>0</v>
      </c>
      <c r="J27" s="118">
        <f>LIST!$I26</f>
        <v>7.83E-07</v>
      </c>
      <c r="K27" s="118">
        <f>LIST!$I34</f>
        <v>3.125E-06</v>
      </c>
      <c r="L27" s="118">
        <f>LIST!$I42</f>
        <v>1.25E-05</v>
      </c>
      <c r="M27" s="119">
        <f>LIST!$I50</f>
        <v>5E-05</v>
      </c>
      <c r="N27" s="233" t="s">
        <v>235</v>
      </c>
    </row>
    <row r="28" spans="1:14" ht="21.75" customHeight="1">
      <c r="A28" s="3"/>
      <c r="B28" s="100" t="str">
        <f>LIST!B10</f>
        <v>β-estradiol a</v>
      </c>
      <c r="C28" s="100" t="str">
        <f>LIST!B18</f>
        <v>β-estradiol a</v>
      </c>
      <c r="D28" s="100" t="str">
        <f>LIST!B26</f>
        <v>β-estradiol a</v>
      </c>
      <c r="E28" s="100" t="str">
        <f>LIST!B34</f>
        <v>β-estradiol a</v>
      </c>
      <c r="F28" s="102" t="str">
        <f>LIST!B42</f>
        <v>DMSO</v>
      </c>
      <c r="G28" s="102" t="str">
        <f>LIST!$B50</f>
        <v>DMSO</v>
      </c>
      <c r="H28" s="102" t="str">
        <f>LIST!$H10</f>
        <v>DMSO</v>
      </c>
      <c r="I28" s="102" t="str">
        <f>LIST!$H18</f>
        <v>DMSO</v>
      </c>
      <c r="J28" s="120" t="str">
        <f>LIST!$H26</f>
        <v>β-estradiol b</v>
      </c>
      <c r="K28" s="120" t="str">
        <f>LIST!$H34</f>
        <v>β-estradiol b</v>
      </c>
      <c r="L28" s="120" t="str">
        <f>LIST!$H42</f>
        <v>β-estradiol b</v>
      </c>
      <c r="M28" s="121" t="str">
        <f>LIST!$H50</f>
        <v>β-estradiol b</v>
      </c>
      <c r="N28" s="234" t="s">
        <v>180</v>
      </c>
    </row>
    <row r="29" spans="1:14" ht="21.75" customHeight="1" thickBot="1">
      <c r="A29" s="3"/>
      <c r="B29" s="269">
        <f>LIST!F10</f>
        <v>3024.75</v>
      </c>
      <c r="C29" s="269">
        <f>LIST!F18</f>
        <v>7669.75</v>
      </c>
      <c r="D29" s="269">
        <f>LIST!F26</f>
        <v>10828.75</v>
      </c>
      <c r="E29" s="269">
        <f>LIST!F35</f>
        <v>-463.25</v>
      </c>
      <c r="F29" s="270">
        <f>LIST!F42</f>
        <v>239.75</v>
      </c>
      <c r="G29" s="270">
        <f>LIST!$F50</f>
        <v>294.75</v>
      </c>
      <c r="H29" s="270">
        <f>LIST!$L10</f>
        <v>-281.25</v>
      </c>
      <c r="I29" s="270">
        <f>LIST!$L18</f>
        <v>-253.25</v>
      </c>
      <c r="J29" s="271">
        <f>LIST!$L26</f>
        <v>3477.75</v>
      </c>
      <c r="K29" s="271">
        <f>LIST!$L34</f>
        <v>8858.75</v>
      </c>
      <c r="L29" s="271">
        <f>LIST!$L42</f>
        <v>10981.75</v>
      </c>
      <c r="M29" s="272">
        <f>LIST!$L50</f>
        <v>12584.75</v>
      </c>
      <c r="N29" s="235" t="s">
        <v>181</v>
      </c>
    </row>
    <row r="30" spans="1:14" ht="15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15" customHeight="1">
      <c r="A31" s="20"/>
      <c r="B31" s="13"/>
      <c r="C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2"/>
    </row>
    <row r="32" spans="1:14" ht="15" customHeight="1">
      <c r="A32" s="17"/>
      <c r="B32" s="13"/>
      <c r="C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2"/>
    </row>
    <row r="33" spans="1:14" ht="15" customHeight="1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"/>
    </row>
    <row r="39" ht="15" customHeight="1">
      <c r="F39" s="7"/>
    </row>
  </sheetData>
  <printOptions gridLines="1" horizontalCentered="1"/>
  <pageMargins left="0.5" right="0.5" top="1" bottom="1" header="0.5" footer="0.5"/>
  <pageSetup fitToHeight="1" fitToWidth="1" horizontalDpi="300" verticalDpi="300" orientation="portrait" scale="40"/>
  <headerFooter alignWithMargins="0">
    <oddHeader>&amp;LBG1Luc Agonist Range 
Finder Data Reporting Sheet&amp;R&amp;D</oddHeader>
    <oddFooter>&amp;L&amp;A&amp;C&amp;F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B48" sqref="B48:D48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6.421875" style="0" bestFit="1" customWidth="1"/>
  </cols>
  <sheetData>
    <row r="1" spans="1:14" ht="18" customHeight="1" thickBot="1">
      <c r="A1" s="3"/>
      <c r="B1" s="6"/>
      <c r="C1" s="6"/>
      <c r="D1" s="6"/>
      <c r="E1" s="61" t="s">
        <v>153</v>
      </c>
      <c r="F1" s="62" t="str">
        <f>'Compound Tracking'!E1</f>
        <v>Enter Plate Identification Here</v>
      </c>
      <c r="G1" s="63"/>
      <c r="H1" s="64" t="s">
        <v>118</v>
      </c>
      <c r="I1" s="231">
        <f>'Compound Tracking'!G10</f>
        <v>40909</v>
      </c>
      <c r="J1" s="6"/>
      <c r="K1" s="6"/>
      <c r="L1" s="6"/>
      <c r="M1" s="6"/>
      <c r="N1" s="2"/>
    </row>
    <row r="2" spans="5:14" ht="15" customHeight="1">
      <c r="E2" s="240"/>
      <c r="F2" s="240"/>
      <c r="G2" s="241" t="s">
        <v>236</v>
      </c>
      <c r="H2" s="239"/>
      <c r="I2" s="239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223</v>
      </c>
      <c r="C4" s="8" t="s">
        <v>224</v>
      </c>
      <c r="D4" s="8" t="s">
        <v>225</v>
      </c>
      <c r="E4" s="8" t="s">
        <v>226</v>
      </c>
      <c r="F4" s="8" t="s">
        <v>227</v>
      </c>
      <c r="G4" s="8" t="s">
        <v>228</v>
      </c>
      <c r="H4" s="8" t="s">
        <v>229</v>
      </c>
      <c r="I4" s="8" t="s">
        <v>230</v>
      </c>
      <c r="J4" s="8" t="s">
        <v>231</v>
      </c>
      <c r="K4" s="8" t="s">
        <v>232</v>
      </c>
      <c r="L4" s="8" t="s">
        <v>233</v>
      </c>
      <c r="M4" s="8" t="s">
        <v>234</v>
      </c>
      <c r="N4" s="166" t="s">
        <v>179</v>
      </c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33</v>
      </c>
      <c r="K5" s="6"/>
      <c r="L5" s="6"/>
      <c r="M5" s="6"/>
      <c r="N5" s="167"/>
    </row>
    <row r="6" spans="1:14" ht="21.75" customHeight="1" thickTop="1">
      <c r="A6" s="3"/>
      <c r="B6" s="374">
        <f>LIST!C3</f>
        <v>1000</v>
      </c>
      <c r="C6" s="374">
        <f>LIST!C11</f>
        <v>1000</v>
      </c>
      <c r="D6" s="432">
        <f>LIST!C19</f>
        <v>1000</v>
      </c>
      <c r="E6" s="432">
        <f>LIST!C27</f>
        <v>1000</v>
      </c>
      <c r="F6" s="435">
        <f>LIST!$C35</f>
        <v>1000</v>
      </c>
      <c r="G6" s="435">
        <f>LIST!$C43</f>
        <v>1000</v>
      </c>
      <c r="H6" s="97">
        <f>LIST!$I3</f>
        <v>1000</v>
      </c>
      <c r="I6" s="97">
        <f>LIST!$I11</f>
        <v>1000</v>
      </c>
      <c r="J6" s="438">
        <f>LIST!$I19</f>
        <v>100</v>
      </c>
      <c r="K6" s="438">
        <f>LIST!$I27</f>
        <v>100</v>
      </c>
      <c r="L6" s="441">
        <f>LIST!$I35</f>
        <v>0</v>
      </c>
      <c r="M6" s="442">
        <f>LIST!$I43</f>
        <v>0</v>
      </c>
      <c r="N6" s="233" t="s">
        <v>235</v>
      </c>
    </row>
    <row r="7" spans="1:14" ht="21.75" customHeight="1" thickBot="1">
      <c r="A7" s="3"/>
      <c r="B7" s="375" t="str">
        <f>LIST!$B$3</f>
        <v>Chemical 1</v>
      </c>
      <c r="C7" s="375" t="str">
        <f>LIST!$B$11</f>
        <v>Chemical 1</v>
      </c>
      <c r="D7" s="433" t="str">
        <f>LIST!$B$19</f>
        <v>Chemical 2</v>
      </c>
      <c r="E7" s="433" t="str">
        <f>LIST!$B$27</f>
        <v>Chemical 2</v>
      </c>
      <c r="F7" s="436" t="str">
        <f>LIST!$B$35</f>
        <v>Chemical 3</v>
      </c>
      <c r="G7" s="436" t="str">
        <f>LIST!$B$43</f>
        <v>Chemical 3</v>
      </c>
      <c r="H7" s="98" t="str">
        <f>LIST!$H$3</f>
        <v>Chemical 4</v>
      </c>
      <c r="I7" s="98" t="str">
        <f>LIST!$H$11</f>
        <v>Chemical 4</v>
      </c>
      <c r="J7" s="439" t="str">
        <f>LIST!$H$19</f>
        <v>Chemical 5</v>
      </c>
      <c r="K7" s="439" t="str">
        <f>LIST!$H$27</f>
        <v>Chemical 5</v>
      </c>
      <c r="L7" s="443" t="str">
        <f>LIST!$H$35</f>
        <v>Chemical 6</v>
      </c>
      <c r="M7" s="444" t="str">
        <f>LIST!$H$43</f>
        <v>Chemical 6</v>
      </c>
      <c r="N7" s="234" t="s">
        <v>180</v>
      </c>
    </row>
    <row r="8" spans="1:14" ht="21.75" customHeight="1" thickBot="1">
      <c r="A8" s="3"/>
      <c r="B8" s="450" t="s">
        <v>237</v>
      </c>
      <c r="C8" s="450" t="s">
        <v>237</v>
      </c>
      <c r="D8" s="451"/>
      <c r="E8" s="451"/>
      <c r="F8" s="452" t="s">
        <v>237</v>
      </c>
      <c r="G8" s="452" t="s">
        <v>237</v>
      </c>
      <c r="H8" s="238" t="s">
        <v>237</v>
      </c>
      <c r="I8" s="238" t="s">
        <v>237</v>
      </c>
      <c r="J8" s="449" t="s">
        <v>237</v>
      </c>
      <c r="K8" s="449" t="s">
        <v>237</v>
      </c>
      <c r="L8" s="447"/>
      <c r="M8" s="448"/>
      <c r="N8" s="235" t="s">
        <v>70</v>
      </c>
    </row>
    <row r="9" spans="1:14" ht="21.75" customHeight="1" thickTop="1">
      <c r="A9" s="3"/>
      <c r="B9" s="374">
        <f>LIST!C4</f>
        <v>100</v>
      </c>
      <c r="C9" s="374">
        <f>LIST!C12</f>
        <v>100</v>
      </c>
      <c r="D9" s="432">
        <f>LIST!C20</f>
        <v>100</v>
      </c>
      <c r="E9" s="432">
        <f>LIST!C28</f>
        <v>100</v>
      </c>
      <c r="F9" s="435">
        <f>LIST!C36</f>
        <v>100</v>
      </c>
      <c r="G9" s="435">
        <f>LIST!$C44</f>
        <v>100</v>
      </c>
      <c r="H9" s="97">
        <f>LIST!$I4</f>
        <v>100</v>
      </c>
      <c r="I9" s="97">
        <f>LIST!$I12</f>
        <v>100</v>
      </c>
      <c r="J9" s="438">
        <f>LIST!$I20</f>
        <v>10</v>
      </c>
      <c r="K9" s="438">
        <f>LIST!$I28</f>
        <v>10</v>
      </c>
      <c r="L9" s="441">
        <f>LIST!$I36</f>
        <v>0</v>
      </c>
      <c r="M9" s="442">
        <f>LIST!$I44</f>
        <v>0</v>
      </c>
      <c r="N9" s="233" t="s">
        <v>235</v>
      </c>
    </row>
    <row r="10" spans="1:14" ht="21.75" customHeight="1" thickBot="1">
      <c r="A10" s="3" t="s">
        <v>63</v>
      </c>
      <c r="B10" s="375" t="str">
        <f>LIST!$B$3</f>
        <v>Chemical 1</v>
      </c>
      <c r="C10" s="375" t="str">
        <f>LIST!$B$11</f>
        <v>Chemical 1</v>
      </c>
      <c r="D10" s="433" t="str">
        <f>LIST!$B$19</f>
        <v>Chemical 2</v>
      </c>
      <c r="E10" s="433" t="str">
        <f>LIST!$B$27</f>
        <v>Chemical 2</v>
      </c>
      <c r="F10" s="436" t="str">
        <f>LIST!$B$35</f>
        <v>Chemical 3</v>
      </c>
      <c r="G10" s="436" t="str">
        <f>LIST!$B$43</f>
        <v>Chemical 3</v>
      </c>
      <c r="H10" s="98" t="str">
        <f>LIST!$H$3</f>
        <v>Chemical 4</v>
      </c>
      <c r="I10" s="98" t="str">
        <f>LIST!$H$11</f>
        <v>Chemical 4</v>
      </c>
      <c r="J10" s="439" t="str">
        <f>LIST!$H$19</f>
        <v>Chemical 5</v>
      </c>
      <c r="K10" s="439" t="str">
        <f>LIST!$H$27</f>
        <v>Chemical 5</v>
      </c>
      <c r="L10" s="443" t="str">
        <f>LIST!$H$35</f>
        <v>Chemical 6</v>
      </c>
      <c r="M10" s="444" t="str">
        <f>LIST!$H$43</f>
        <v>Chemical 6</v>
      </c>
      <c r="N10" s="234" t="s">
        <v>180</v>
      </c>
    </row>
    <row r="11" spans="1:14" s="23" customFormat="1" ht="21.75" customHeight="1" thickBot="1">
      <c r="A11" s="3"/>
      <c r="B11" s="450">
        <v>1</v>
      </c>
      <c r="C11" s="450">
        <v>1</v>
      </c>
      <c r="D11" s="450">
        <v>1</v>
      </c>
      <c r="E11" s="450">
        <v>1</v>
      </c>
      <c r="F11" s="452">
        <v>3</v>
      </c>
      <c r="G11" s="452">
        <v>3</v>
      </c>
      <c r="H11" s="238">
        <v>3</v>
      </c>
      <c r="I11" s="238">
        <v>3</v>
      </c>
      <c r="J11" s="449">
        <v>1</v>
      </c>
      <c r="K11" s="449">
        <v>1</v>
      </c>
      <c r="L11" s="447"/>
      <c r="M11" s="448"/>
      <c r="N11" s="235" t="s">
        <v>70</v>
      </c>
    </row>
    <row r="12" spans="1:14" ht="21.75" customHeight="1" thickTop="1">
      <c r="A12" s="3"/>
      <c r="B12" s="374">
        <f>LIST!C5</f>
        <v>10</v>
      </c>
      <c r="C12" s="374">
        <f>LIST!E13</f>
        <v>0</v>
      </c>
      <c r="D12" s="432">
        <f>LIST!C21</f>
        <v>10</v>
      </c>
      <c r="E12" s="432">
        <f>LIST!C29</f>
        <v>10</v>
      </c>
      <c r="F12" s="435">
        <f>LIST!C37</f>
        <v>10</v>
      </c>
      <c r="G12" s="435">
        <f>LIST!$C45</f>
        <v>10</v>
      </c>
      <c r="H12" s="97">
        <f>LIST!$I5</f>
        <v>10</v>
      </c>
      <c r="I12" s="97">
        <f>LIST!$I13</f>
        <v>10</v>
      </c>
      <c r="J12" s="438">
        <f>LIST!$I21</f>
        <v>1</v>
      </c>
      <c r="K12" s="438">
        <f>LIST!$I29</f>
        <v>1</v>
      </c>
      <c r="L12" s="441">
        <f>LIST!$I37</f>
        <v>0</v>
      </c>
      <c r="M12" s="442">
        <f>LIST!$I45</f>
        <v>0</v>
      </c>
      <c r="N12" s="233" t="s">
        <v>235</v>
      </c>
    </row>
    <row r="13" spans="1:14" ht="21.75" customHeight="1" thickBot="1">
      <c r="A13" s="3" t="s">
        <v>64</v>
      </c>
      <c r="B13" s="375" t="str">
        <f>LIST!$B$3</f>
        <v>Chemical 1</v>
      </c>
      <c r="C13" s="375" t="str">
        <f>LIST!$B$11</f>
        <v>Chemical 1</v>
      </c>
      <c r="D13" s="433" t="str">
        <f>LIST!$B$19</f>
        <v>Chemical 2</v>
      </c>
      <c r="E13" s="433" t="str">
        <f>LIST!$B$27</f>
        <v>Chemical 2</v>
      </c>
      <c r="F13" s="436" t="str">
        <f>LIST!$B$35</f>
        <v>Chemical 3</v>
      </c>
      <c r="G13" s="436" t="str">
        <f>LIST!$B$43</f>
        <v>Chemical 3</v>
      </c>
      <c r="H13" s="98" t="str">
        <f>LIST!$H$3</f>
        <v>Chemical 4</v>
      </c>
      <c r="I13" s="98" t="str">
        <f>LIST!$H$11</f>
        <v>Chemical 4</v>
      </c>
      <c r="J13" s="439" t="str">
        <f>LIST!$H$19</f>
        <v>Chemical 5</v>
      </c>
      <c r="K13" s="439" t="str">
        <f>LIST!$H$27</f>
        <v>Chemical 5</v>
      </c>
      <c r="L13" s="443" t="str">
        <f>LIST!$H$35</f>
        <v>Chemical 6</v>
      </c>
      <c r="M13" s="444" t="str">
        <f>LIST!$H$43</f>
        <v>Chemical 6</v>
      </c>
      <c r="N13" s="234" t="s">
        <v>180</v>
      </c>
    </row>
    <row r="14" spans="1:14" s="23" customFormat="1" ht="21.75" customHeight="1" thickBot="1">
      <c r="A14" s="3"/>
      <c r="B14" s="450">
        <v>1</v>
      </c>
      <c r="C14" s="450">
        <v>1</v>
      </c>
      <c r="D14" s="450">
        <v>1</v>
      </c>
      <c r="E14" s="450">
        <v>1</v>
      </c>
      <c r="F14" s="450">
        <v>1</v>
      </c>
      <c r="G14" s="450">
        <v>1</v>
      </c>
      <c r="H14" s="450">
        <v>1</v>
      </c>
      <c r="I14" s="450">
        <v>1</v>
      </c>
      <c r="J14" s="450">
        <v>1</v>
      </c>
      <c r="K14" s="450">
        <v>1</v>
      </c>
      <c r="L14" s="447"/>
      <c r="M14" s="448"/>
      <c r="N14" s="235" t="s">
        <v>70</v>
      </c>
    </row>
    <row r="15" spans="1:14" ht="21.75" customHeight="1" thickTop="1">
      <c r="A15" s="3"/>
      <c r="B15" s="374">
        <f>LIST!C6</f>
        <v>1</v>
      </c>
      <c r="C15" s="374">
        <f>LIST!E14</f>
        <v>0</v>
      </c>
      <c r="D15" s="432">
        <f>LIST!C22</f>
        <v>1</v>
      </c>
      <c r="E15" s="432">
        <f>LIST!C30</f>
        <v>1</v>
      </c>
      <c r="F15" s="435">
        <f>LIST!E38</f>
        <v>0</v>
      </c>
      <c r="G15" s="435">
        <f>LIST!$C46</f>
        <v>1</v>
      </c>
      <c r="H15" s="97">
        <f>LIST!$I6</f>
        <v>1</v>
      </c>
      <c r="I15" s="97">
        <f>LIST!$I14</f>
        <v>1</v>
      </c>
      <c r="J15" s="438">
        <f>LIST!$I22</f>
        <v>0.1</v>
      </c>
      <c r="K15" s="438">
        <f>LIST!$I30</f>
        <v>0.1</v>
      </c>
      <c r="L15" s="441">
        <f>LIST!$I38</f>
        <v>0</v>
      </c>
      <c r="M15" s="442">
        <f>LIST!$I46</f>
        <v>0</v>
      </c>
      <c r="N15" s="233" t="s">
        <v>235</v>
      </c>
    </row>
    <row r="16" spans="1:14" ht="21.75" customHeight="1" thickBot="1">
      <c r="A16" s="3" t="s">
        <v>65</v>
      </c>
      <c r="B16" s="375" t="str">
        <f>LIST!$B$3</f>
        <v>Chemical 1</v>
      </c>
      <c r="C16" s="375" t="str">
        <f>LIST!$B$11</f>
        <v>Chemical 1</v>
      </c>
      <c r="D16" s="433" t="str">
        <f>LIST!$B$19</f>
        <v>Chemical 2</v>
      </c>
      <c r="E16" s="433" t="str">
        <f>LIST!$B$27</f>
        <v>Chemical 2</v>
      </c>
      <c r="F16" s="436" t="str">
        <f>LIST!$B$35</f>
        <v>Chemical 3</v>
      </c>
      <c r="G16" s="436" t="str">
        <f>LIST!$B$43</f>
        <v>Chemical 3</v>
      </c>
      <c r="H16" s="98" t="str">
        <f>LIST!$H$3</f>
        <v>Chemical 4</v>
      </c>
      <c r="I16" s="98" t="str">
        <f>LIST!$H$11</f>
        <v>Chemical 4</v>
      </c>
      <c r="J16" s="439" t="str">
        <f>LIST!$H$19</f>
        <v>Chemical 5</v>
      </c>
      <c r="K16" s="439" t="str">
        <f>LIST!$H$27</f>
        <v>Chemical 5</v>
      </c>
      <c r="L16" s="443" t="str">
        <f>LIST!$H$35</f>
        <v>Chemical 6</v>
      </c>
      <c r="M16" s="444" t="str">
        <f>LIST!$H$43</f>
        <v>Chemical 6</v>
      </c>
      <c r="N16" s="234" t="s">
        <v>180</v>
      </c>
    </row>
    <row r="17" spans="1:14" s="23" customFormat="1" ht="21.75" customHeight="1" thickBot="1">
      <c r="A17" s="3"/>
      <c r="B17" s="450">
        <v>1</v>
      </c>
      <c r="C17" s="450">
        <v>1</v>
      </c>
      <c r="D17" s="450">
        <v>1</v>
      </c>
      <c r="E17" s="450">
        <v>1</v>
      </c>
      <c r="F17" s="450">
        <v>1</v>
      </c>
      <c r="G17" s="450">
        <v>1</v>
      </c>
      <c r="H17" s="450">
        <v>1</v>
      </c>
      <c r="I17" s="450">
        <v>1</v>
      </c>
      <c r="J17" s="450">
        <v>1</v>
      </c>
      <c r="K17" s="450">
        <v>1</v>
      </c>
      <c r="L17" s="447"/>
      <c r="M17" s="448"/>
      <c r="N17" s="235" t="s">
        <v>70</v>
      </c>
    </row>
    <row r="18" spans="1:14" ht="21.75" customHeight="1" thickTop="1">
      <c r="A18" s="3"/>
      <c r="B18" s="374">
        <f>LIST!C7</f>
        <v>0.1</v>
      </c>
      <c r="C18" s="374">
        <f>LIST!E15</f>
        <v>0</v>
      </c>
      <c r="D18" s="432">
        <f>LIST!C23</f>
        <v>0.1</v>
      </c>
      <c r="E18" s="432">
        <f>LIST!C31</f>
        <v>0.1</v>
      </c>
      <c r="F18" s="435">
        <f>LIST!C39</f>
        <v>0.1</v>
      </c>
      <c r="G18" s="435">
        <f>LIST!$C47</f>
        <v>0.1</v>
      </c>
      <c r="H18" s="97">
        <f>LIST!$I7</f>
        <v>0.1</v>
      </c>
      <c r="I18" s="97">
        <f>LIST!$I15</f>
        <v>0.1</v>
      </c>
      <c r="J18" s="438">
        <f>LIST!$I23</f>
        <v>0.01</v>
      </c>
      <c r="K18" s="438">
        <f>LIST!$I31</f>
        <v>0.01</v>
      </c>
      <c r="L18" s="441">
        <f>LIST!$I39</f>
        <v>0</v>
      </c>
      <c r="M18" s="442">
        <f>LIST!$I47</f>
        <v>0</v>
      </c>
      <c r="N18" s="233" t="s">
        <v>235</v>
      </c>
    </row>
    <row r="19" spans="1:14" ht="21.75" customHeight="1" thickBot="1">
      <c r="A19" s="3" t="s">
        <v>66</v>
      </c>
      <c r="B19" s="375" t="str">
        <f>LIST!$B$3</f>
        <v>Chemical 1</v>
      </c>
      <c r="C19" s="375" t="str">
        <f>LIST!$B$11</f>
        <v>Chemical 1</v>
      </c>
      <c r="D19" s="433" t="str">
        <f>LIST!$B$19</f>
        <v>Chemical 2</v>
      </c>
      <c r="E19" s="433" t="str">
        <f>LIST!$B$27</f>
        <v>Chemical 2</v>
      </c>
      <c r="F19" s="436" t="str">
        <f>LIST!$B$35</f>
        <v>Chemical 3</v>
      </c>
      <c r="G19" s="436" t="str">
        <f>LIST!$B$43</f>
        <v>Chemical 3</v>
      </c>
      <c r="H19" s="98" t="str">
        <f>LIST!$H$3</f>
        <v>Chemical 4</v>
      </c>
      <c r="I19" s="98" t="str">
        <f>LIST!$H$11</f>
        <v>Chemical 4</v>
      </c>
      <c r="J19" s="439" t="str">
        <f>LIST!$H$19</f>
        <v>Chemical 5</v>
      </c>
      <c r="K19" s="439" t="str">
        <f>LIST!$H$27</f>
        <v>Chemical 5</v>
      </c>
      <c r="L19" s="443" t="str">
        <f>LIST!$H$35</f>
        <v>Chemical 6</v>
      </c>
      <c r="M19" s="444" t="str">
        <f>LIST!$H$43</f>
        <v>Chemical 6</v>
      </c>
      <c r="N19" s="234" t="s">
        <v>180</v>
      </c>
    </row>
    <row r="20" spans="1:14" s="23" customFormat="1" ht="21.75" customHeight="1" thickBot="1">
      <c r="A20" s="3"/>
      <c r="B20" s="450">
        <v>1</v>
      </c>
      <c r="C20" s="450">
        <v>1</v>
      </c>
      <c r="D20" s="450">
        <v>1</v>
      </c>
      <c r="E20" s="450">
        <v>1</v>
      </c>
      <c r="F20" s="450">
        <v>1</v>
      </c>
      <c r="G20" s="450">
        <v>1</v>
      </c>
      <c r="H20" s="450">
        <v>1</v>
      </c>
      <c r="I20" s="450">
        <v>1</v>
      </c>
      <c r="J20" s="450">
        <v>1</v>
      </c>
      <c r="K20" s="450">
        <v>1</v>
      </c>
      <c r="L20" s="447"/>
      <c r="M20" s="448"/>
      <c r="N20" s="235" t="s">
        <v>70</v>
      </c>
    </row>
    <row r="21" spans="1:14" ht="21.75" customHeight="1" thickTop="1">
      <c r="A21" s="3"/>
      <c r="B21" s="374">
        <f>LIST!C8</f>
        <v>0.01</v>
      </c>
      <c r="C21" s="374">
        <f>LIST!E16</f>
        <v>0</v>
      </c>
      <c r="D21" s="432">
        <f>LIST!C24</f>
        <v>0.01</v>
      </c>
      <c r="E21" s="432">
        <f>LIST!C32</f>
        <v>0.01</v>
      </c>
      <c r="F21" s="435">
        <f>LIST!C40</f>
        <v>0.01</v>
      </c>
      <c r="G21" s="435">
        <f>LIST!$C48</f>
        <v>0.01</v>
      </c>
      <c r="H21" s="97">
        <f>LIST!$I8</f>
        <v>0.01</v>
      </c>
      <c r="I21" s="97">
        <f>LIST!$I16</f>
        <v>0.01</v>
      </c>
      <c r="J21" s="438">
        <f>LIST!$I24</f>
        <v>0.001</v>
      </c>
      <c r="K21" s="438">
        <f>LIST!$I32</f>
        <v>0.001</v>
      </c>
      <c r="L21" s="441">
        <f>LIST!$I40</f>
        <v>0</v>
      </c>
      <c r="M21" s="442">
        <f>LIST!$I48</f>
        <v>0</v>
      </c>
      <c r="N21" s="233" t="s">
        <v>235</v>
      </c>
    </row>
    <row r="22" spans="1:14" ht="21.75" customHeight="1" thickBot="1">
      <c r="A22" s="3" t="s">
        <v>67</v>
      </c>
      <c r="B22" s="375" t="str">
        <f>LIST!$B$3</f>
        <v>Chemical 1</v>
      </c>
      <c r="C22" s="375" t="str">
        <f>LIST!$B$11</f>
        <v>Chemical 1</v>
      </c>
      <c r="D22" s="433" t="str">
        <f>LIST!$B$19</f>
        <v>Chemical 2</v>
      </c>
      <c r="E22" s="433" t="str">
        <f>LIST!$B$27</f>
        <v>Chemical 2</v>
      </c>
      <c r="F22" s="436" t="str">
        <f>LIST!$B$35</f>
        <v>Chemical 3</v>
      </c>
      <c r="G22" s="436" t="str">
        <f>LIST!$B$43</f>
        <v>Chemical 3</v>
      </c>
      <c r="H22" s="98" t="s">
        <v>125</v>
      </c>
      <c r="I22" s="98" t="str">
        <f>LIST!$H$11</f>
        <v>Chemical 4</v>
      </c>
      <c r="J22" s="439" t="str">
        <f>LIST!$H$19</f>
        <v>Chemical 5</v>
      </c>
      <c r="K22" s="439" t="str">
        <f>LIST!$H$27</f>
        <v>Chemical 5</v>
      </c>
      <c r="L22" s="443" t="str">
        <f>LIST!$H$35</f>
        <v>Chemical 6</v>
      </c>
      <c r="M22" s="444" t="str">
        <f>LIST!$H$43</f>
        <v>Chemical 6</v>
      </c>
      <c r="N22" s="234" t="s">
        <v>180</v>
      </c>
    </row>
    <row r="23" spans="1:14" s="23" customFormat="1" ht="21.75" customHeight="1" thickBot="1">
      <c r="A23" s="3"/>
      <c r="B23" s="450">
        <v>1</v>
      </c>
      <c r="C23" s="450">
        <v>1</v>
      </c>
      <c r="D23" s="450">
        <v>1</v>
      </c>
      <c r="E23" s="450">
        <v>1</v>
      </c>
      <c r="F23" s="450">
        <v>1</v>
      </c>
      <c r="G23" s="450">
        <v>1</v>
      </c>
      <c r="H23" s="450">
        <v>1</v>
      </c>
      <c r="I23" s="450">
        <v>1</v>
      </c>
      <c r="J23" s="450">
        <v>1</v>
      </c>
      <c r="K23" s="450">
        <v>1</v>
      </c>
      <c r="L23" s="447"/>
      <c r="M23" s="448"/>
      <c r="N23" s="235" t="s">
        <v>70</v>
      </c>
    </row>
    <row r="24" spans="1:14" ht="21.75" customHeight="1" thickTop="1">
      <c r="A24" s="3"/>
      <c r="B24" s="374">
        <f>LIST!C9</f>
        <v>0.001</v>
      </c>
      <c r="C24" s="374">
        <f>LIST!E17</f>
        <v>0</v>
      </c>
      <c r="D24" s="432">
        <f>LIST!C25</f>
        <v>0.001</v>
      </c>
      <c r="E24" s="432">
        <f>LIST!C33</f>
        <v>0.001</v>
      </c>
      <c r="F24" s="435">
        <f>LIST!C41</f>
        <v>0.001</v>
      </c>
      <c r="G24" s="435">
        <f>LIST!$C49</f>
        <v>0.001</v>
      </c>
      <c r="H24" s="97">
        <f>LIST!$I9</f>
        <v>0.001</v>
      </c>
      <c r="I24" s="97">
        <f>LIST!$I17</f>
        <v>0.001</v>
      </c>
      <c r="J24" s="438">
        <f>LIST!$I25</f>
        <v>0.0001</v>
      </c>
      <c r="K24" s="438">
        <f>LIST!$I33</f>
        <v>0.0001</v>
      </c>
      <c r="L24" s="441">
        <f>LIST!$I41</f>
        <v>0</v>
      </c>
      <c r="M24" s="442">
        <f>LIST!$I49</f>
        <v>0</v>
      </c>
      <c r="N24" s="233" t="s">
        <v>235</v>
      </c>
    </row>
    <row r="25" spans="1:14" ht="21.75" customHeight="1" thickBot="1">
      <c r="A25" s="3" t="s">
        <v>68</v>
      </c>
      <c r="B25" s="375" t="str">
        <f>LIST!$B$3</f>
        <v>Chemical 1</v>
      </c>
      <c r="C25" s="375" t="str">
        <f>LIST!$B$11</f>
        <v>Chemical 1</v>
      </c>
      <c r="D25" s="433" t="str">
        <f>LIST!$B$19</f>
        <v>Chemical 2</v>
      </c>
      <c r="E25" s="433" t="str">
        <f>LIST!$B$27</f>
        <v>Chemical 2</v>
      </c>
      <c r="F25" s="436" t="str">
        <f>LIST!$B$35</f>
        <v>Chemical 3</v>
      </c>
      <c r="G25" s="436" t="str">
        <f>LIST!$B$43</f>
        <v>Chemical 3</v>
      </c>
      <c r="H25" s="98" t="s">
        <v>125</v>
      </c>
      <c r="I25" s="98" t="str">
        <f>LIST!$H$11</f>
        <v>Chemical 4</v>
      </c>
      <c r="J25" s="439" t="str">
        <f>LIST!$H$19</f>
        <v>Chemical 5</v>
      </c>
      <c r="K25" s="439" t="str">
        <f>LIST!$H$27</f>
        <v>Chemical 5</v>
      </c>
      <c r="L25" s="443" t="str">
        <f>LIST!$H$35</f>
        <v>Chemical 6</v>
      </c>
      <c r="M25" s="444" t="str">
        <f>LIST!$H$43</f>
        <v>Chemical 6</v>
      </c>
      <c r="N25" s="234" t="s">
        <v>180</v>
      </c>
    </row>
    <row r="26" spans="1:14" s="23" customFormat="1" ht="21.75" customHeight="1" thickBot="1">
      <c r="A26" s="3"/>
      <c r="B26" s="450">
        <v>1</v>
      </c>
      <c r="C26" s="450">
        <v>1</v>
      </c>
      <c r="D26" s="450">
        <v>1</v>
      </c>
      <c r="E26" s="450">
        <v>1</v>
      </c>
      <c r="F26" s="450">
        <v>1</v>
      </c>
      <c r="G26" s="450">
        <v>1</v>
      </c>
      <c r="H26" s="450">
        <v>1</v>
      </c>
      <c r="I26" s="450">
        <v>1</v>
      </c>
      <c r="J26" s="450">
        <v>1</v>
      </c>
      <c r="K26" s="450">
        <v>1</v>
      </c>
      <c r="L26" s="447"/>
      <c r="M26" s="448"/>
      <c r="N26" s="235" t="s">
        <v>70</v>
      </c>
    </row>
    <row r="27" spans="1:14" ht="21.75" customHeight="1" thickTop="1">
      <c r="A27" s="3"/>
      <c r="B27" s="99">
        <f>LIST!C10</f>
        <v>7.825E-07</v>
      </c>
      <c r="C27" s="99">
        <f>LIST!C18</f>
        <v>3.125E-06</v>
      </c>
      <c r="D27" s="99">
        <f>LIST!C26</f>
        <v>1.25E-05</v>
      </c>
      <c r="E27" s="99">
        <f>LIST!C34</f>
        <v>5E-05</v>
      </c>
      <c r="F27" s="101">
        <f>LIST!C42</f>
        <v>0</v>
      </c>
      <c r="G27" s="101">
        <f>LIST!$C50</f>
        <v>0</v>
      </c>
      <c r="H27" s="101">
        <f>LIST!$I10</f>
        <v>0</v>
      </c>
      <c r="I27" s="101">
        <f>LIST!$I18</f>
        <v>0</v>
      </c>
      <c r="J27" s="118">
        <f>LIST!$I26</f>
        <v>7.83E-07</v>
      </c>
      <c r="K27" s="118">
        <f>LIST!$I34</f>
        <v>3.125E-06</v>
      </c>
      <c r="L27" s="118">
        <f>LIST!$I42</f>
        <v>1.25E-05</v>
      </c>
      <c r="M27" s="119">
        <f>LIST!$I50</f>
        <v>5E-05</v>
      </c>
      <c r="N27" s="233" t="s">
        <v>235</v>
      </c>
    </row>
    <row r="28" spans="1:14" ht="21.75" customHeight="1" thickBot="1">
      <c r="A28" s="3" t="s">
        <v>69</v>
      </c>
      <c r="B28" s="100" t="str">
        <f>LIST!B10</f>
        <v>β-estradiol a</v>
      </c>
      <c r="C28" s="100" t="str">
        <f>LIST!B18</f>
        <v>β-estradiol a</v>
      </c>
      <c r="D28" s="100" t="str">
        <f>LIST!B26</f>
        <v>β-estradiol a</v>
      </c>
      <c r="E28" s="100" t="str">
        <f>LIST!B34</f>
        <v>β-estradiol a</v>
      </c>
      <c r="F28" s="102" t="str">
        <f>LIST!B42</f>
        <v>DMSO</v>
      </c>
      <c r="G28" s="102" t="str">
        <f>LIST!$B50</f>
        <v>DMSO</v>
      </c>
      <c r="H28" s="102" t="str">
        <f>LIST!$H10</f>
        <v>DMSO</v>
      </c>
      <c r="I28" s="102" t="str">
        <f>LIST!$H18</f>
        <v>DMSO</v>
      </c>
      <c r="J28" s="120" t="str">
        <f>LIST!$H26</f>
        <v>β-estradiol b</v>
      </c>
      <c r="K28" s="120" t="str">
        <f>LIST!$H34</f>
        <v>β-estradiol b</v>
      </c>
      <c r="L28" s="120" t="str">
        <f>LIST!$H42</f>
        <v>β-estradiol b</v>
      </c>
      <c r="M28" s="121" t="str">
        <f>LIST!$H50</f>
        <v>β-estradiol b</v>
      </c>
      <c r="N28" s="234" t="s">
        <v>180</v>
      </c>
    </row>
    <row r="29" spans="1:14" ht="21.75" customHeight="1" thickBot="1">
      <c r="A29" s="3"/>
      <c r="B29" s="242">
        <v>1</v>
      </c>
      <c r="C29" s="242">
        <v>1</v>
      </c>
      <c r="D29" s="242">
        <v>1</v>
      </c>
      <c r="E29" s="242">
        <v>1</v>
      </c>
      <c r="F29" s="242">
        <v>1</v>
      </c>
      <c r="G29" s="242">
        <v>1</v>
      </c>
      <c r="H29" s="242">
        <v>1</v>
      </c>
      <c r="I29" s="242">
        <v>1</v>
      </c>
      <c r="J29" s="242">
        <v>1</v>
      </c>
      <c r="K29" s="242">
        <v>1</v>
      </c>
      <c r="L29" s="242">
        <v>1</v>
      </c>
      <c r="M29" s="242">
        <v>1</v>
      </c>
      <c r="N29" s="235" t="s">
        <v>70</v>
      </c>
    </row>
    <row r="30" spans="1:14" ht="15" customHeight="1" thickBo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4:14" ht="40.5" customHeight="1" thickBot="1">
      <c r="D31" s="54" t="s">
        <v>124</v>
      </c>
      <c r="E31" s="664" t="s">
        <v>127</v>
      </c>
      <c r="F31" s="665"/>
      <c r="G31" s="665"/>
      <c r="H31" s="665"/>
      <c r="I31" s="666"/>
      <c r="L31" s="6"/>
      <c r="M31" s="6"/>
      <c r="N31" s="2"/>
    </row>
    <row r="32" spans="4:14" ht="40.5" customHeight="1">
      <c r="D32" s="236">
        <v>1</v>
      </c>
      <c r="E32" s="667" t="s">
        <v>154</v>
      </c>
      <c r="F32" s="667"/>
      <c r="G32" s="667"/>
      <c r="H32" s="667"/>
      <c r="I32" s="667"/>
      <c r="L32" s="6"/>
      <c r="M32" s="6"/>
      <c r="N32" s="2"/>
    </row>
    <row r="33" spans="4:14" ht="40.5" customHeight="1">
      <c r="D33" s="237">
        <v>2</v>
      </c>
      <c r="E33" s="663" t="s">
        <v>155</v>
      </c>
      <c r="F33" s="663"/>
      <c r="G33" s="663"/>
      <c r="H33" s="663"/>
      <c r="I33" s="663"/>
      <c r="L33" s="6"/>
      <c r="M33" s="6"/>
      <c r="N33" s="2"/>
    </row>
    <row r="34" spans="4:9" ht="40.5" customHeight="1">
      <c r="D34" s="237">
        <v>3</v>
      </c>
      <c r="E34" s="663" t="s">
        <v>156</v>
      </c>
      <c r="F34" s="663"/>
      <c r="G34" s="663"/>
      <c r="H34" s="663"/>
      <c r="I34" s="663"/>
    </row>
    <row r="35" spans="4:9" ht="40.5" customHeight="1">
      <c r="D35" s="237">
        <v>4</v>
      </c>
      <c r="E35" s="663" t="s">
        <v>157</v>
      </c>
      <c r="F35" s="663"/>
      <c r="G35" s="663"/>
      <c r="H35" s="663"/>
      <c r="I35" s="663"/>
    </row>
    <row r="39" ht="15" customHeight="1">
      <c r="F39" s="7"/>
    </row>
  </sheetData>
  <mergeCells count="5">
    <mergeCell ref="E35:I35"/>
    <mergeCell ref="E31:I31"/>
    <mergeCell ref="E32:I32"/>
    <mergeCell ref="E33:I33"/>
    <mergeCell ref="E34:I34"/>
  </mergeCells>
  <printOptions gridLines="1" horizontalCentered="1"/>
  <pageMargins left="0.5" right="0.5" top="1" bottom="1" header="0.5" footer="0.5"/>
  <pageSetup fitToHeight="1" fitToWidth="1" horizontalDpi="300" verticalDpi="300" orientation="portrait" scale="40"/>
  <headerFooter alignWithMargins="0">
    <oddHeader>&amp;LBG1Luc Agonist Range 
Finder Data Reporting Sheet&amp;R&amp;D</oddHeader>
    <oddFooter>&amp;L&amp;A&amp;C&amp;F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selection activeCell="B48" sqref="B48:D48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6.421875" style="0" bestFit="1" customWidth="1"/>
  </cols>
  <sheetData>
    <row r="1" spans="1:14" ht="18" customHeight="1" thickBot="1">
      <c r="A1" s="3"/>
      <c r="B1" s="6"/>
      <c r="C1" s="6"/>
      <c r="D1" s="6"/>
      <c r="E1" s="61" t="s">
        <v>153</v>
      </c>
      <c r="F1" s="62" t="str">
        <f>'Compound Tracking'!E1</f>
        <v>Enter Plate Identification Here</v>
      </c>
      <c r="G1" s="63"/>
      <c r="H1" s="64" t="s">
        <v>118</v>
      </c>
      <c r="I1" s="231">
        <f>'Compound Tracking'!G10</f>
        <v>40909</v>
      </c>
      <c r="J1" s="6"/>
      <c r="K1" s="6"/>
      <c r="L1" s="6"/>
      <c r="M1" s="6"/>
      <c r="N1" s="2"/>
    </row>
    <row r="2" spans="5:14" ht="15" customHeight="1">
      <c r="E2" s="240"/>
      <c r="F2" s="240"/>
      <c r="G2" s="241" t="s">
        <v>240</v>
      </c>
      <c r="H2" s="239"/>
      <c r="I2" s="239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223</v>
      </c>
      <c r="C4" s="8" t="s">
        <v>224</v>
      </c>
      <c r="D4" s="8" t="s">
        <v>225</v>
      </c>
      <c r="E4" s="8" t="s">
        <v>226</v>
      </c>
      <c r="F4" s="8" t="s">
        <v>227</v>
      </c>
      <c r="G4" s="8" t="s">
        <v>228</v>
      </c>
      <c r="H4" s="8" t="s">
        <v>229</v>
      </c>
      <c r="I4" s="8" t="s">
        <v>230</v>
      </c>
      <c r="J4" s="8" t="s">
        <v>231</v>
      </c>
      <c r="K4" s="8" t="s">
        <v>232</v>
      </c>
      <c r="L4" s="8" t="s">
        <v>233</v>
      </c>
      <c r="M4" s="8" t="s">
        <v>234</v>
      </c>
      <c r="N4" s="166" t="s">
        <v>179</v>
      </c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33</v>
      </c>
      <c r="K5" s="6"/>
      <c r="L5" s="6"/>
      <c r="M5" s="6"/>
      <c r="N5" s="167"/>
    </row>
    <row r="6" spans="1:14" ht="21.75" customHeight="1" thickTop="1">
      <c r="A6" s="3"/>
      <c r="B6" s="374">
        <f>LIST!C3</f>
        <v>1000</v>
      </c>
      <c r="C6" s="374">
        <f>LIST!C11</f>
        <v>1000</v>
      </c>
      <c r="D6" s="432">
        <f>LIST!C19</f>
        <v>1000</v>
      </c>
      <c r="E6" s="432">
        <f>LIST!C27</f>
        <v>1000</v>
      </c>
      <c r="F6" s="435">
        <f>LIST!$C35</f>
        <v>1000</v>
      </c>
      <c r="G6" s="435">
        <f>LIST!$C43</f>
        <v>1000</v>
      </c>
      <c r="H6" s="97">
        <f>LIST!$I3</f>
        <v>1000</v>
      </c>
      <c r="I6" s="97">
        <f>LIST!$I11</f>
        <v>1000</v>
      </c>
      <c r="J6" s="438">
        <f>LIST!$I19</f>
        <v>100</v>
      </c>
      <c r="K6" s="438">
        <f>LIST!$I27</f>
        <v>100</v>
      </c>
      <c r="L6" s="441">
        <f>LIST!$I35</f>
        <v>0</v>
      </c>
      <c r="M6" s="442">
        <f>LIST!$I43</f>
        <v>0</v>
      </c>
      <c r="N6" s="233" t="s">
        <v>235</v>
      </c>
    </row>
    <row r="7" spans="1:14" ht="21.75" customHeight="1" thickBot="1">
      <c r="A7" s="3" t="s">
        <v>62</v>
      </c>
      <c r="B7" s="375" t="str">
        <f>LIST!$B$3</f>
        <v>Chemical 1</v>
      </c>
      <c r="C7" s="375" t="str">
        <f>LIST!$B$11</f>
        <v>Chemical 1</v>
      </c>
      <c r="D7" s="433" t="str">
        <f>LIST!$B$19</f>
        <v>Chemical 2</v>
      </c>
      <c r="E7" s="433" t="str">
        <f>LIST!$B$27</f>
        <v>Chemical 2</v>
      </c>
      <c r="F7" s="436" t="str">
        <f>LIST!$B$35</f>
        <v>Chemical 3</v>
      </c>
      <c r="G7" s="436" t="str">
        <f>LIST!$B$43</f>
        <v>Chemical 3</v>
      </c>
      <c r="H7" s="98" t="str">
        <f>LIST!$H$3</f>
        <v>Chemical 4</v>
      </c>
      <c r="I7" s="98" t="str">
        <f>LIST!$H$11</f>
        <v>Chemical 4</v>
      </c>
      <c r="J7" s="439" t="str">
        <f>LIST!$H$19</f>
        <v>Chemical 5</v>
      </c>
      <c r="K7" s="439" t="str">
        <f>LIST!$H$27</f>
        <v>Chemical 5</v>
      </c>
      <c r="L7" s="443" t="str">
        <f>LIST!$H$35</f>
        <v>Chemical 6</v>
      </c>
      <c r="M7" s="444" t="str">
        <f>LIST!$H$43</f>
        <v>Chemical 6</v>
      </c>
      <c r="N7" s="234" t="s">
        <v>180</v>
      </c>
    </row>
    <row r="8" spans="1:14" ht="21.75" customHeight="1" thickBot="1">
      <c r="A8" s="3"/>
      <c r="B8" s="454"/>
      <c r="C8" s="454"/>
      <c r="D8" s="455">
        <v>4</v>
      </c>
      <c r="E8" s="455">
        <v>4</v>
      </c>
      <c r="F8" s="456"/>
      <c r="G8" s="456"/>
      <c r="H8" s="457"/>
      <c r="I8" s="457"/>
      <c r="J8" s="458">
        <v>2</v>
      </c>
      <c r="K8" s="458">
        <v>2</v>
      </c>
      <c r="L8" s="459"/>
      <c r="M8" s="460"/>
      <c r="N8" s="235" t="s">
        <v>7</v>
      </c>
    </row>
    <row r="9" spans="1:14" ht="21.75" customHeight="1" thickTop="1">
      <c r="A9" s="3"/>
      <c r="B9" s="374">
        <f>LIST!C4</f>
        <v>100</v>
      </c>
      <c r="C9" s="374">
        <f>LIST!C12</f>
        <v>100</v>
      </c>
      <c r="D9" s="432">
        <f>LIST!C20</f>
        <v>100</v>
      </c>
      <c r="E9" s="432">
        <f>LIST!C28</f>
        <v>100</v>
      </c>
      <c r="F9" s="435">
        <f>LIST!C36</f>
        <v>100</v>
      </c>
      <c r="G9" s="435">
        <f>LIST!$C44</f>
        <v>100</v>
      </c>
      <c r="H9" s="97">
        <f>LIST!$I4</f>
        <v>100</v>
      </c>
      <c r="I9" s="97">
        <f>LIST!$I12</f>
        <v>100</v>
      </c>
      <c r="J9" s="438">
        <f>LIST!$I20</f>
        <v>10</v>
      </c>
      <c r="K9" s="438">
        <f>LIST!$I28</f>
        <v>10</v>
      </c>
      <c r="L9" s="441">
        <f>LIST!$I36</f>
        <v>0</v>
      </c>
      <c r="M9" s="442">
        <f>LIST!$I44</f>
        <v>0</v>
      </c>
      <c r="N9" s="233" t="s">
        <v>235</v>
      </c>
    </row>
    <row r="10" spans="1:14" ht="21.75" customHeight="1" thickBot="1">
      <c r="A10" s="3" t="s">
        <v>63</v>
      </c>
      <c r="B10" s="375" t="str">
        <f>LIST!$B$3</f>
        <v>Chemical 1</v>
      </c>
      <c r="C10" s="375" t="str">
        <f>LIST!$B$11</f>
        <v>Chemical 1</v>
      </c>
      <c r="D10" s="433" t="str">
        <f>LIST!$B$19</f>
        <v>Chemical 2</v>
      </c>
      <c r="E10" s="433" t="str">
        <f>LIST!$B$27</f>
        <v>Chemical 2</v>
      </c>
      <c r="F10" s="436" t="str">
        <f>LIST!$B$35</f>
        <v>Chemical 3</v>
      </c>
      <c r="G10" s="436" t="str">
        <f>LIST!$B$43</f>
        <v>Chemical 3</v>
      </c>
      <c r="H10" s="98" t="str">
        <f>LIST!$H$3</f>
        <v>Chemical 4</v>
      </c>
      <c r="I10" s="98" t="str">
        <f>LIST!$H$11</f>
        <v>Chemical 4</v>
      </c>
      <c r="J10" s="439" t="str">
        <f>LIST!$H$19</f>
        <v>Chemical 5</v>
      </c>
      <c r="K10" s="439" t="str">
        <f>LIST!$H$27</f>
        <v>Chemical 5</v>
      </c>
      <c r="L10" s="443" t="str">
        <f>LIST!$H$35</f>
        <v>Chemical 6</v>
      </c>
      <c r="M10" s="444" t="str">
        <f>LIST!$H$43</f>
        <v>Chemical 6</v>
      </c>
      <c r="N10" s="234" t="s">
        <v>180</v>
      </c>
    </row>
    <row r="11" spans="1:14" s="23" customFormat="1" ht="21.75" customHeight="1" thickBot="1">
      <c r="A11" s="3"/>
      <c r="B11" s="454">
        <v>3</v>
      </c>
      <c r="C11" s="454">
        <v>3</v>
      </c>
      <c r="D11" s="455">
        <v>3</v>
      </c>
      <c r="E11" s="455">
        <v>3</v>
      </c>
      <c r="F11" s="456">
        <v>3</v>
      </c>
      <c r="G11" s="456">
        <v>3</v>
      </c>
      <c r="H11" s="456">
        <v>1</v>
      </c>
      <c r="I11" s="456">
        <v>1</v>
      </c>
      <c r="J11" s="456">
        <v>1</v>
      </c>
      <c r="K11" s="456">
        <v>1</v>
      </c>
      <c r="L11" s="459"/>
      <c r="M11" s="460"/>
      <c r="N11" s="235" t="s">
        <v>7</v>
      </c>
    </row>
    <row r="12" spans="1:14" ht="21.75" customHeight="1" thickTop="1">
      <c r="A12" s="3"/>
      <c r="B12" s="374">
        <f>LIST!C5</f>
        <v>10</v>
      </c>
      <c r="C12" s="374">
        <f>LIST!E13</f>
        <v>0</v>
      </c>
      <c r="D12" s="432">
        <f>LIST!C21</f>
        <v>10</v>
      </c>
      <c r="E12" s="432">
        <f>LIST!C29</f>
        <v>10</v>
      </c>
      <c r="F12" s="435">
        <f>LIST!C37</f>
        <v>10</v>
      </c>
      <c r="G12" s="435">
        <f>LIST!$C45</f>
        <v>10</v>
      </c>
      <c r="H12" s="97">
        <f>LIST!$I5</f>
        <v>10</v>
      </c>
      <c r="I12" s="97">
        <f>LIST!$I13</f>
        <v>10</v>
      </c>
      <c r="J12" s="438">
        <f>LIST!$I21</f>
        <v>1</v>
      </c>
      <c r="K12" s="438">
        <f>LIST!$I29</f>
        <v>1</v>
      </c>
      <c r="L12" s="441">
        <f>LIST!$I37</f>
        <v>0</v>
      </c>
      <c r="M12" s="442">
        <f>LIST!$I45</f>
        <v>0</v>
      </c>
      <c r="N12" s="233" t="s">
        <v>235</v>
      </c>
    </row>
    <row r="13" spans="1:14" ht="21.75" customHeight="1" thickBot="1">
      <c r="A13" s="3" t="s">
        <v>64</v>
      </c>
      <c r="B13" s="375" t="str">
        <f>LIST!$B$3</f>
        <v>Chemical 1</v>
      </c>
      <c r="C13" s="375" t="str">
        <f>LIST!$B$11</f>
        <v>Chemical 1</v>
      </c>
      <c r="D13" s="433" t="str">
        <f>LIST!$B$19</f>
        <v>Chemical 2</v>
      </c>
      <c r="E13" s="433" t="str">
        <f>LIST!$B$27</f>
        <v>Chemical 2</v>
      </c>
      <c r="F13" s="436" t="str">
        <f>LIST!$B$35</f>
        <v>Chemical 3</v>
      </c>
      <c r="G13" s="436" t="str">
        <f>LIST!$B$43</f>
        <v>Chemical 3</v>
      </c>
      <c r="H13" s="98" t="str">
        <f>LIST!$H$3</f>
        <v>Chemical 4</v>
      </c>
      <c r="I13" s="98" t="str">
        <f>LIST!$H$11</f>
        <v>Chemical 4</v>
      </c>
      <c r="J13" s="439" t="str">
        <f>LIST!$H$19</f>
        <v>Chemical 5</v>
      </c>
      <c r="K13" s="439" t="str">
        <f>LIST!$H$27</f>
        <v>Chemical 5</v>
      </c>
      <c r="L13" s="443" t="str">
        <f>LIST!$H$35</f>
        <v>Chemical 6</v>
      </c>
      <c r="M13" s="444" t="str">
        <f>LIST!$H$43</f>
        <v>Chemical 6</v>
      </c>
      <c r="N13" s="234" t="s">
        <v>180</v>
      </c>
    </row>
    <row r="14" spans="1:14" s="23" customFormat="1" ht="21.75" customHeight="1" thickBot="1">
      <c r="A14" s="3"/>
      <c r="B14" s="454">
        <v>1</v>
      </c>
      <c r="C14" s="454">
        <v>1</v>
      </c>
      <c r="D14" s="455">
        <v>3</v>
      </c>
      <c r="E14" s="455">
        <v>3</v>
      </c>
      <c r="F14" s="456">
        <v>2</v>
      </c>
      <c r="G14" s="456">
        <v>2</v>
      </c>
      <c r="H14" s="456">
        <v>1</v>
      </c>
      <c r="I14" s="456">
        <v>1</v>
      </c>
      <c r="J14" s="456">
        <v>1</v>
      </c>
      <c r="K14" s="456">
        <v>1</v>
      </c>
      <c r="L14" s="459"/>
      <c r="M14" s="460"/>
      <c r="N14" s="235" t="s">
        <v>7</v>
      </c>
    </row>
    <row r="15" spans="1:14" ht="21.75" customHeight="1" thickTop="1">
      <c r="A15" s="3"/>
      <c r="B15" s="374">
        <f>LIST!C6</f>
        <v>1</v>
      </c>
      <c r="C15" s="374">
        <f>LIST!E14</f>
        <v>0</v>
      </c>
      <c r="D15" s="432">
        <f>LIST!C22</f>
        <v>1</v>
      </c>
      <c r="E15" s="432">
        <f>LIST!C30</f>
        <v>1</v>
      </c>
      <c r="F15" s="435">
        <f>LIST!E38</f>
        <v>0</v>
      </c>
      <c r="G15" s="435">
        <f>LIST!$C46</f>
        <v>1</v>
      </c>
      <c r="H15" s="97">
        <f>LIST!$I6</f>
        <v>1</v>
      </c>
      <c r="I15" s="97">
        <f>LIST!$I14</f>
        <v>1</v>
      </c>
      <c r="J15" s="438">
        <f>LIST!$I22</f>
        <v>0.1</v>
      </c>
      <c r="K15" s="438">
        <f>LIST!$I30</f>
        <v>0.1</v>
      </c>
      <c r="L15" s="441">
        <f>LIST!$I38</f>
        <v>0</v>
      </c>
      <c r="M15" s="442">
        <f>LIST!$I46</f>
        <v>0</v>
      </c>
      <c r="N15" s="233" t="s">
        <v>235</v>
      </c>
    </row>
    <row r="16" spans="1:14" ht="21.75" customHeight="1" thickBot="1">
      <c r="A16" s="3" t="s">
        <v>65</v>
      </c>
      <c r="B16" s="375" t="str">
        <f>LIST!$B$3</f>
        <v>Chemical 1</v>
      </c>
      <c r="C16" s="375" t="str">
        <f>LIST!$B$11</f>
        <v>Chemical 1</v>
      </c>
      <c r="D16" s="433" t="str">
        <f>LIST!$B$19</f>
        <v>Chemical 2</v>
      </c>
      <c r="E16" s="433" t="str">
        <f>LIST!$B$27</f>
        <v>Chemical 2</v>
      </c>
      <c r="F16" s="436" t="str">
        <f>LIST!$B$35</f>
        <v>Chemical 3</v>
      </c>
      <c r="G16" s="436" t="str">
        <f>LIST!$B$43</f>
        <v>Chemical 3</v>
      </c>
      <c r="H16" s="98" t="str">
        <f>LIST!$H$3</f>
        <v>Chemical 4</v>
      </c>
      <c r="I16" s="98" t="str">
        <f>LIST!$H$11</f>
        <v>Chemical 4</v>
      </c>
      <c r="J16" s="439" t="str">
        <f>LIST!$H$19</f>
        <v>Chemical 5</v>
      </c>
      <c r="K16" s="439" t="str">
        <f>LIST!$H$27</f>
        <v>Chemical 5</v>
      </c>
      <c r="L16" s="443" t="str">
        <f>LIST!$H$35</f>
        <v>Chemical 6</v>
      </c>
      <c r="M16" s="444" t="str">
        <f>LIST!$H$43</f>
        <v>Chemical 6</v>
      </c>
      <c r="N16" s="234" t="s">
        <v>180</v>
      </c>
    </row>
    <row r="17" spans="1:14" s="23" customFormat="1" ht="21.75" customHeight="1" thickBot="1">
      <c r="A17" s="3"/>
      <c r="B17" s="454">
        <v>1</v>
      </c>
      <c r="C17" s="454">
        <v>1</v>
      </c>
      <c r="D17" s="455">
        <v>2</v>
      </c>
      <c r="E17" s="455">
        <v>2</v>
      </c>
      <c r="F17" s="456">
        <v>1</v>
      </c>
      <c r="G17" s="456">
        <v>1</v>
      </c>
      <c r="H17" s="456">
        <v>1</v>
      </c>
      <c r="I17" s="456">
        <v>1</v>
      </c>
      <c r="J17" s="456">
        <v>1</v>
      </c>
      <c r="K17" s="456">
        <v>1</v>
      </c>
      <c r="L17" s="459"/>
      <c r="M17" s="460"/>
      <c r="N17" s="235" t="s">
        <v>7</v>
      </c>
    </row>
    <row r="18" spans="1:14" ht="21.75" customHeight="1" thickTop="1">
      <c r="A18" s="3"/>
      <c r="B18" s="374">
        <f>LIST!C7</f>
        <v>0.1</v>
      </c>
      <c r="C18" s="374">
        <f>LIST!E15</f>
        <v>0</v>
      </c>
      <c r="D18" s="432">
        <f>LIST!C23</f>
        <v>0.1</v>
      </c>
      <c r="E18" s="432">
        <f>LIST!C31</f>
        <v>0.1</v>
      </c>
      <c r="F18" s="435">
        <f>LIST!C39</f>
        <v>0.1</v>
      </c>
      <c r="G18" s="435">
        <f>LIST!$C47</f>
        <v>0.1</v>
      </c>
      <c r="H18" s="97">
        <f>LIST!$I7</f>
        <v>0.1</v>
      </c>
      <c r="I18" s="97">
        <f>LIST!$I15</f>
        <v>0.1</v>
      </c>
      <c r="J18" s="438">
        <f>LIST!$I23</f>
        <v>0.01</v>
      </c>
      <c r="K18" s="438">
        <f>LIST!$I31</f>
        <v>0.01</v>
      </c>
      <c r="L18" s="441">
        <f>LIST!$I39</f>
        <v>0</v>
      </c>
      <c r="M18" s="442">
        <f>LIST!$I47</f>
        <v>0</v>
      </c>
      <c r="N18" s="233" t="s">
        <v>235</v>
      </c>
    </row>
    <row r="19" spans="1:14" ht="21.75" customHeight="1" thickBot="1">
      <c r="A19" s="3" t="s">
        <v>66</v>
      </c>
      <c r="B19" s="375" t="str">
        <f>LIST!$B$3</f>
        <v>Chemical 1</v>
      </c>
      <c r="C19" s="375" t="str">
        <f>LIST!$B$11</f>
        <v>Chemical 1</v>
      </c>
      <c r="D19" s="433" t="str">
        <f>LIST!$B$19</f>
        <v>Chemical 2</v>
      </c>
      <c r="E19" s="433" t="str">
        <f>LIST!$B$27</f>
        <v>Chemical 2</v>
      </c>
      <c r="F19" s="436" t="str">
        <f>LIST!$B$35</f>
        <v>Chemical 3</v>
      </c>
      <c r="G19" s="436" t="str">
        <f>LIST!$B$43</f>
        <v>Chemical 3</v>
      </c>
      <c r="H19" s="98" t="str">
        <f>LIST!$H$3</f>
        <v>Chemical 4</v>
      </c>
      <c r="I19" s="98" t="str">
        <f>LIST!$H$11</f>
        <v>Chemical 4</v>
      </c>
      <c r="J19" s="439" t="str">
        <f>LIST!$H$19</f>
        <v>Chemical 5</v>
      </c>
      <c r="K19" s="439" t="str">
        <f>LIST!$H$27</f>
        <v>Chemical 5</v>
      </c>
      <c r="L19" s="443" t="str">
        <f>LIST!$H$35</f>
        <v>Chemical 6</v>
      </c>
      <c r="M19" s="444" t="str">
        <f>LIST!$H$43</f>
        <v>Chemical 6</v>
      </c>
      <c r="N19" s="234" t="s">
        <v>180</v>
      </c>
    </row>
    <row r="20" spans="1:14" s="23" customFormat="1" ht="21.75" customHeight="1" thickBot="1">
      <c r="A20" s="3"/>
      <c r="B20" s="454">
        <v>1</v>
      </c>
      <c r="C20" s="454">
        <v>1</v>
      </c>
      <c r="D20" s="454">
        <v>1</v>
      </c>
      <c r="E20" s="454">
        <v>1</v>
      </c>
      <c r="F20" s="454">
        <v>1</v>
      </c>
      <c r="G20" s="454">
        <v>1</v>
      </c>
      <c r="H20" s="454">
        <v>1</v>
      </c>
      <c r="I20" s="454">
        <v>1</v>
      </c>
      <c r="J20" s="454">
        <v>1</v>
      </c>
      <c r="K20" s="454">
        <v>1</v>
      </c>
      <c r="L20" s="459"/>
      <c r="M20" s="460"/>
      <c r="N20" s="235" t="s">
        <v>7</v>
      </c>
    </row>
    <row r="21" spans="1:14" ht="21.75" customHeight="1" thickTop="1">
      <c r="A21" s="3"/>
      <c r="B21" s="374">
        <f>LIST!C8</f>
        <v>0.01</v>
      </c>
      <c r="C21" s="374">
        <f>LIST!E16</f>
        <v>0</v>
      </c>
      <c r="D21" s="432">
        <f>LIST!C24</f>
        <v>0.01</v>
      </c>
      <c r="E21" s="432">
        <f>LIST!C32</f>
        <v>0.01</v>
      </c>
      <c r="F21" s="435">
        <f>LIST!C40</f>
        <v>0.01</v>
      </c>
      <c r="G21" s="435">
        <f>LIST!$C48</f>
        <v>0.01</v>
      </c>
      <c r="H21" s="97">
        <f>LIST!$I8</f>
        <v>0.01</v>
      </c>
      <c r="I21" s="97">
        <f>LIST!$I16</f>
        <v>0.01</v>
      </c>
      <c r="J21" s="438">
        <f>LIST!$I24</f>
        <v>0.001</v>
      </c>
      <c r="K21" s="438">
        <f>LIST!$I32</f>
        <v>0.001</v>
      </c>
      <c r="L21" s="441">
        <f>LIST!$I40</f>
        <v>0</v>
      </c>
      <c r="M21" s="442">
        <f>LIST!$I48</f>
        <v>0</v>
      </c>
      <c r="N21" s="233" t="s">
        <v>235</v>
      </c>
    </row>
    <row r="22" spans="1:14" ht="21.75" customHeight="1" thickBot="1">
      <c r="A22" s="3" t="s">
        <v>67</v>
      </c>
      <c r="B22" s="375" t="str">
        <f>LIST!$B$3</f>
        <v>Chemical 1</v>
      </c>
      <c r="C22" s="375" t="str">
        <f>LIST!$B$11</f>
        <v>Chemical 1</v>
      </c>
      <c r="D22" s="433" t="str">
        <f>LIST!$B$19</f>
        <v>Chemical 2</v>
      </c>
      <c r="E22" s="433" t="str">
        <f>LIST!$B$27</f>
        <v>Chemical 2</v>
      </c>
      <c r="F22" s="436" t="str">
        <f>LIST!$B$35</f>
        <v>Chemical 3</v>
      </c>
      <c r="G22" s="436" t="str">
        <f>LIST!$B$43</f>
        <v>Chemical 3</v>
      </c>
      <c r="H22" s="98" t="s">
        <v>125</v>
      </c>
      <c r="I22" s="98" t="str">
        <f>LIST!$H$11</f>
        <v>Chemical 4</v>
      </c>
      <c r="J22" s="439" t="str">
        <f>LIST!$H$19</f>
        <v>Chemical 5</v>
      </c>
      <c r="K22" s="439" t="str">
        <f>LIST!$H$27</f>
        <v>Chemical 5</v>
      </c>
      <c r="L22" s="443" t="str">
        <f>LIST!$H$35</f>
        <v>Chemical 6</v>
      </c>
      <c r="M22" s="444" t="str">
        <f>LIST!$H$43</f>
        <v>Chemical 6</v>
      </c>
      <c r="N22" s="234" t="s">
        <v>180</v>
      </c>
    </row>
    <row r="23" spans="1:14" s="23" customFormat="1" ht="21.75" customHeight="1" thickBot="1">
      <c r="A23" s="3"/>
      <c r="B23" s="454">
        <v>1</v>
      </c>
      <c r="C23" s="454">
        <v>1</v>
      </c>
      <c r="D23" s="454">
        <v>1</v>
      </c>
      <c r="E23" s="454">
        <v>1</v>
      </c>
      <c r="F23" s="454">
        <v>1</v>
      </c>
      <c r="G23" s="454">
        <v>1</v>
      </c>
      <c r="H23" s="454">
        <v>1</v>
      </c>
      <c r="I23" s="454">
        <v>1</v>
      </c>
      <c r="J23" s="454">
        <v>1</v>
      </c>
      <c r="K23" s="454">
        <v>1</v>
      </c>
      <c r="L23" s="459"/>
      <c r="M23" s="460"/>
      <c r="N23" s="235" t="s">
        <v>7</v>
      </c>
    </row>
    <row r="24" spans="1:14" ht="21.75" customHeight="1" thickTop="1">
      <c r="A24" s="3"/>
      <c r="B24" s="374">
        <f>LIST!C9</f>
        <v>0.001</v>
      </c>
      <c r="C24" s="374">
        <f>LIST!E17</f>
        <v>0</v>
      </c>
      <c r="D24" s="432">
        <f>LIST!C25</f>
        <v>0.001</v>
      </c>
      <c r="E24" s="432">
        <f>LIST!C33</f>
        <v>0.001</v>
      </c>
      <c r="F24" s="435">
        <f>LIST!C41</f>
        <v>0.001</v>
      </c>
      <c r="G24" s="435">
        <f>LIST!$C49</f>
        <v>0.001</v>
      </c>
      <c r="H24" s="97">
        <f>LIST!$I9</f>
        <v>0.001</v>
      </c>
      <c r="I24" s="97">
        <f>LIST!$I17</f>
        <v>0.001</v>
      </c>
      <c r="J24" s="438">
        <f>LIST!$I25</f>
        <v>0.0001</v>
      </c>
      <c r="K24" s="438">
        <f>LIST!$I33</f>
        <v>0.0001</v>
      </c>
      <c r="L24" s="441">
        <f>LIST!$I41</f>
        <v>0</v>
      </c>
      <c r="M24" s="442">
        <f>LIST!$I49</f>
        <v>0</v>
      </c>
      <c r="N24" s="233" t="s">
        <v>235</v>
      </c>
    </row>
    <row r="25" spans="1:14" ht="21.75" customHeight="1" thickBot="1">
      <c r="A25" s="3" t="s">
        <v>68</v>
      </c>
      <c r="B25" s="375" t="str">
        <f>LIST!$B$3</f>
        <v>Chemical 1</v>
      </c>
      <c r="C25" s="375" t="str">
        <f>LIST!$B$11</f>
        <v>Chemical 1</v>
      </c>
      <c r="D25" s="433" t="str">
        <f>LIST!$B$19</f>
        <v>Chemical 2</v>
      </c>
      <c r="E25" s="433" t="str">
        <f>LIST!$B$27</f>
        <v>Chemical 2</v>
      </c>
      <c r="F25" s="436" t="str">
        <f>LIST!$B$35</f>
        <v>Chemical 3</v>
      </c>
      <c r="G25" s="436" t="str">
        <f>LIST!$B$43</f>
        <v>Chemical 3</v>
      </c>
      <c r="H25" s="98" t="s">
        <v>125</v>
      </c>
      <c r="I25" s="98" t="str">
        <f>LIST!$H$11</f>
        <v>Chemical 4</v>
      </c>
      <c r="J25" s="439" t="str">
        <f>LIST!$H$19</f>
        <v>Chemical 5</v>
      </c>
      <c r="K25" s="439" t="str">
        <f>LIST!$H$27</f>
        <v>Chemical 5</v>
      </c>
      <c r="L25" s="443" t="str">
        <f>LIST!$H$35</f>
        <v>Chemical 6</v>
      </c>
      <c r="M25" s="444" t="str">
        <f>LIST!$H$43</f>
        <v>Chemical 6</v>
      </c>
      <c r="N25" s="234" t="s">
        <v>180</v>
      </c>
    </row>
    <row r="26" spans="1:14" s="23" customFormat="1" ht="21.75" customHeight="1" thickBot="1">
      <c r="A26" s="3"/>
      <c r="B26" s="454">
        <v>1</v>
      </c>
      <c r="C26" s="454">
        <v>1</v>
      </c>
      <c r="D26" s="454">
        <v>1</v>
      </c>
      <c r="E26" s="454">
        <v>1</v>
      </c>
      <c r="F26" s="454">
        <v>1</v>
      </c>
      <c r="G26" s="454">
        <v>1</v>
      </c>
      <c r="H26" s="454">
        <v>1</v>
      </c>
      <c r="I26" s="454">
        <v>1</v>
      </c>
      <c r="J26" s="454">
        <v>1</v>
      </c>
      <c r="K26" s="454">
        <v>1</v>
      </c>
      <c r="L26" s="459"/>
      <c r="M26" s="460"/>
      <c r="N26" s="235" t="s">
        <v>7</v>
      </c>
    </row>
    <row r="27" spans="1:14" ht="21.75" customHeight="1" thickTop="1">
      <c r="A27" s="3"/>
      <c r="B27" s="99">
        <f>LIST!C10</f>
        <v>7.825E-07</v>
      </c>
      <c r="C27" s="99">
        <f>LIST!C18</f>
        <v>3.125E-06</v>
      </c>
      <c r="D27" s="99">
        <f>LIST!C26</f>
        <v>1.25E-05</v>
      </c>
      <c r="E27" s="99">
        <f>LIST!C34</f>
        <v>5E-05</v>
      </c>
      <c r="F27" s="101">
        <f>LIST!C42</f>
        <v>0</v>
      </c>
      <c r="G27" s="101">
        <f>LIST!$C50</f>
        <v>0</v>
      </c>
      <c r="H27" s="101">
        <f>LIST!$I10</f>
        <v>0</v>
      </c>
      <c r="I27" s="101">
        <f>LIST!$I18</f>
        <v>0</v>
      </c>
      <c r="J27" s="118">
        <f>LIST!$I26</f>
        <v>7.83E-07</v>
      </c>
      <c r="K27" s="118">
        <f>LIST!$I34</f>
        <v>3.125E-06</v>
      </c>
      <c r="L27" s="118">
        <f>LIST!$I42</f>
        <v>1.25E-05</v>
      </c>
      <c r="M27" s="119">
        <f>LIST!$I50</f>
        <v>5E-05</v>
      </c>
      <c r="N27" s="233" t="s">
        <v>235</v>
      </c>
    </row>
    <row r="28" spans="1:14" ht="21.75" customHeight="1" thickBot="1">
      <c r="A28" s="3" t="s">
        <v>69</v>
      </c>
      <c r="B28" s="100" t="str">
        <f>LIST!B10</f>
        <v>β-estradiol a</v>
      </c>
      <c r="C28" s="100" t="str">
        <f>LIST!B18</f>
        <v>β-estradiol a</v>
      </c>
      <c r="D28" s="100" t="str">
        <f>LIST!B26</f>
        <v>β-estradiol a</v>
      </c>
      <c r="E28" s="100" t="str">
        <f>LIST!B34</f>
        <v>β-estradiol a</v>
      </c>
      <c r="F28" s="102" t="str">
        <f>LIST!B42</f>
        <v>DMSO</v>
      </c>
      <c r="G28" s="102" t="str">
        <f>LIST!$B50</f>
        <v>DMSO</v>
      </c>
      <c r="H28" s="102" t="str">
        <f>LIST!$H10</f>
        <v>DMSO</v>
      </c>
      <c r="I28" s="102" t="str">
        <f>LIST!$H18</f>
        <v>DMSO</v>
      </c>
      <c r="J28" s="120" t="str">
        <f>LIST!$H26</f>
        <v>β-estradiol b</v>
      </c>
      <c r="K28" s="120" t="str">
        <f>LIST!$H34</f>
        <v>β-estradiol b</v>
      </c>
      <c r="L28" s="120" t="str">
        <f>LIST!$H42</f>
        <v>β-estradiol b</v>
      </c>
      <c r="M28" s="121" t="str">
        <f>LIST!$H50</f>
        <v>β-estradiol b</v>
      </c>
      <c r="N28" s="234" t="s">
        <v>180</v>
      </c>
    </row>
    <row r="29" spans="1:14" ht="21.75" customHeight="1" thickBot="1">
      <c r="A29" s="3"/>
      <c r="B29" s="453">
        <v>1</v>
      </c>
      <c r="C29" s="453">
        <v>1</v>
      </c>
      <c r="D29" s="453">
        <v>1</v>
      </c>
      <c r="E29" s="453">
        <v>1</v>
      </c>
      <c r="F29" s="453">
        <v>1</v>
      </c>
      <c r="G29" s="453">
        <v>1</v>
      </c>
      <c r="H29" s="453">
        <v>1</v>
      </c>
      <c r="I29" s="453">
        <v>1</v>
      </c>
      <c r="J29" s="453">
        <v>1</v>
      </c>
      <c r="K29" s="453">
        <v>1</v>
      </c>
      <c r="L29" s="453">
        <v>1</v>
      </c>
      <c r="M29" s="453">
        <v>1</v>
      </c>
      <c r="N29" s="235" t="s">
        <v>7</v>
      </c>
    </row>
    <row r="30" spans="1:14" ht="15" customHeight="1" thickBo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4:14" ht="60.75" customHeight="1" thickBot="1">
      <c r="D31" s="243" t="s">
        <v>238</v>
      </c>
      <c r="E31" s="664" t="s">
        <v>239</v>
      </c>
      <c r="F31" s="665"/>
      <c r="G31" s="665"/>
      <c r="H31" s="665"/>
      <c r="I31" s="666"/>
      <c r="L31" s="6"/>
      <c r="M31" s="6"/>
      <c r="N31" s="2"/>
    </row>
    <row r="32" spans="4:14" ht="40.5" customHeight="1">
      <c r="D32" s="236">
        <v>1</v>
      </c>
      <c r="E32" s="667" t="s">
        <v>128</v>
      </c>
      <c r="F32" s="667"/>
      <c r="G32" s="667"/>
      <c r="H32" s="667"/>
      <c r="I32" s="667"/>
      <c r="L32" s="6"/>
      <c r="M32" s="6"/>
      <c r="N32" s="2"/>
    </row>
    <row r="33" spans="4:14" ht="40.5" customHeight="1">
      <c r="D33" s="237">
        <v>2</v>
      </c>
      <c r="E33" s="663" t="s">
        <v>129</v>
      </c>
      <c r="F33" s="663"/>
      <c r="G33" s="663"/>
      <c r="H33" s="663"/>
      <c r="I33" s="663"/>
      <c r="L33" s="6"/>
      <c r="M33" s="6"/>
      <c r="N33" s="2"/>
    </row>
    <row r="34" spans="4:9" ht="40.5" customHeight="1">
      <c r="D34" s="237">
        <v>3</v>
      </c>
      <c r="E34" s="663" t="s">
        <v>0</v>
      </c>
      <c r="F34" s="663"/>
      <c r="G34" s="663"/>
      <c r="H34" s="663"/>
      <c r="I34" s="663"/>
    </row>
    <row r="35" spans="4:9" ht="40.5" customHeight="1">
      <c r="D35" s="237">
        <v>4</v>
      </c>
      <c r="E35" s="663" t="s">
        <v>6</v>
      </c>
      <c r="F35" s="663"/>
      <c r="G35" s="663"/>
      <c r="H35" s="663"/>
      <c r="I35" s="663"/>
    </row>
    <row r="36" spans="4:9" ht="30.75" customHeight="1">
      <c r="D36" s="237" t="s">
        <v>237</v>
      </c>
      <c r="E36" s="663" t="s">
        <v>8</v>
      </c>
      <c r="F36" s="663"/>
      <c r="G36" s="663"/>
      <c r="H36" s="663"/>
      <c r="I36" s="663"/>
    </row>
  </sheetData>
  <mergeCells count="6">
    <mergeCell ref="E36:I36"/>
    <mergeCell ref="E35:I35"/>
    <mergeCell ref="E31:I31"/>
    <mergeCell ref="E32:I32"/>
    <mergeCell ref="E33:I33"/>
    <mergeCell ref="E34:I34"/>
  </mergeCells>
  <printOptions gridLines="1" horizontalCentered="1"/>
  <pageMargins left="0.5" right="0.5" top="1" bottom="1" header="0.5" footer="0.5"/>
  <pageSetup fitToHeight="1" fitToWidth="1" horizontalDpi="300" verticalDpi="300" orientation="portrait" scale="40"/>
  <headerFooter alignWithMargins="0">
    <oddHeader>&amp;LBG1Luc Agonist Range 
Finder Data Reporting Sheet&amp;R&amp;D</oddHeader>
    <oddFooter>&amp;L&amp;A&amp;C&amp;F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BG1Luc Agonist Range Finder Data Reporting Sheet</dc:title>
  <dc:subject>Reporting template for the BG1Luc ER TA agonist assay - range finder test</dc:subject>
  <dc:creator>NICEATM/NIEHS/NIH/HHS</dc:creator>
  <cp:keywords>endocrine disruptor, estrogen receptor, in vitro assay, agonist protocol</cp:keywords>
  <dc:description/>
  <cp:lastModifiedBy>Catherine Sprankle</cp:lastModifiedBy>
  <cp:lastPrinted>2008-04-25T14:20:49Z</cp:lastPrinted>
  <dcterms:created xsi:type="dcterms:W3CDTF">1998-05-01T03:48:48Z</dcterms:created>
  <dcterms:modified xsi:type="dcterms:W3CDTF">2011-12-07T18:02:00Z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