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1520" yWindow="3400" windowWidth="32300" windowHeight="18040"/>
  </bookViews>
  <sheets>
    <sheet name="Table S1. Individual subjects" sheetId="4" r:id="rId1"/>
    <sheet name="Table S3. Human biomonitoring" sheetId="1" r:id="rId2"/>
  </sheets>
  <definedNames>
    <definedName name="_xlnm._FilterDatabase" localSheetId="0" hidden="1">'Table S1. Individual subjects'!$A$11:$Y$164</definedName>
    <definedName name="_xlnm._FilterDatabase" localSheetId="1" hidden="1">'Table S3. Human biomonitoring'!$A$1:$R$16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15" i="4" l="1"/>
  <c r="U27" i="4"/>
  <c r="U28" i="4"/>
  <c r="U29" i="4"/>
  <c r="U32" i="4"/>
  <c r="U36" i="4"/>
  <c r="U37" i="4"/>
  <c r="U38" i="4"/>
  <c r="U40" i="4"/>
  <c r="U42" i="4"/>
  <c r="U44" i="4"/>
  <c r="U45" i="4"/>
  <c r="U46" i="4"/>
  <c r="U47" i="4"/>
  <c r="U48" i="4"/>
  <c r="U49" i="4"/>
  <c r="U50" i="4"/>
  <c r="U51" i="4"/>
  <c r="U52" i="4"/>
  <c r="U55" i="4"/>
  <c r="U56" i="4"/>
  <c r="U59" i="4"/>
  <c r="U69" i="4"/>
  <c r="U71" i="4"/>
  <c r="U77" i="4"/>
  <c r="U79" i="4"/>
  <c r="U80" i="4"/>
  <c r="U81" i="4"/>
  <c r="U101" i="4"/>
  <c r="U95" i="4"/>
  <c r="U96" i="4"/>
  <c r="U94" i="4"/>
  <c r="I106" i="4"/>
  <c r="I99" i="4"/>
  <c r="I94" i="4"/>
  <c r="I92" i="4"/>
  <c r="H106" i="4"/>
  <c r="H101" i="4"/>
  <c r="H94" i="4"/>
  <c r="F101" i="4"/>
  <c r="F94" i="4"/>
  <c r="M103" i="4"/>
  <c r="M102" i="4"/>
  <c r="M96" i="4"/>
  <c r="M95" i="4"/>
  <c r="L96" i="4"/>
  <c r="L95" i="4"/>
  <c r="J106" i="4"/>
  <c r="K106" i="4"/>
  <c r="G106" i="4"/>
  <c r="J92" i="4"/>
  <c r="J99" i="4"/>
  <c r="K99" i="4"/>
  <c r="M100" i="4"/>
  <c r="J101" i="4"/>
  <c r="K101" i="4"/>
  <c r="G101" i="4"/>
  <c r="G99" i="4"/>
  <c r="M94" i="4"/>
  <c r="L94" i="4"/>
  <c r="M93" i="4"/>
  <c r="K92" i="4"/>
  <c r="G92" i="4"/>
  <c r="K94" i="4"/>
  <c r="J94" i="4"/>
  <c r="G94" i="4"/>
  <c r="L101" i="4"/>
  <c r="L100" i="4"/>
  <c r="M108" i="4"/>
</calcChain>
</file>

<file path=xl/comments1.xml><?xml version="1.0" encoding="utf-8"?>
<comments xmlns="http://schemas.openxmlformats.org/spreadsheetml/2006/main">
  <authors>
    <author>Kris Thayer</author>
    <author>Thayer</author>
  </authors>
  <commentList>
    <comment ref="K7" authorId="0">
      <text>
        <r>
          <rPr>
            <b/>
            <sz val="9"/>
            <color indexed="81"/>
            <rFont val="Tahoma"/>
            <family val="2"/>
          </rPr>
          <t>Kris Thayer:</t>
        </r>
        <r>
          <rPr>
            <sz val="9"/>
            <color indexed="81"/>
            <rFont val="Tahoma"/>
            <family val="2"/>
          </rPr>
          <t xml:space="preserve">
%&gt;LOD differs from reported value (70%), reported value appears to be an error based on individual subject data</t>
        </r>
      </text>
    </comment>
    <comment ref="E9" authorId="1">
      <text>
        <r>
          <rPr>
            <b/>
            <sz val="9"/>
            <color indexed="81"/>
            <rFont val="Tahoma"/>
            <family val="2"/>
          </rPr>
          <t>Thayer:</t>
        </r>
        <r>
          <rPr>
            <sz val="9"/>
            <color indexed="81"/>
            <rFont val="Tahoma"/>
            <family val="2"/>
          </rPr>
          <t xml:space="preserve">
none of the samples was older than three years and all samples were immediately frozen in liquid nitrogen after removal and stored at −80 degree Celsius until further processing.</t>
        </r>
      </text>
    </comment>
    <comment ref="C16" authorId="0">
      <text>
        <r>
          <rPr>
            <b/>
            <sz val="9"/>
            <color indexed="81"/>
            <rFont val="Tahoma"/>
            <family val="2"/>
          </rPr>
          <t>Kris Thayer:</t>
        </r>
        <r>
          <rPr>
            <sz val="9"/>
            <color indexed="81"/>
            <rFont val="Tahoma"/>
            <family val="2"/>
          </rPr>
          <t xml:space="preserve">
personal communication with author, Jan 2, 2015</t>
        </r>
      </text>
    </comment>
    <comment ref="E16" authorId="0">
      <text>
        <r>
          <rPr>
            <b/>
            <sz val="9"/>
            <color indexed="81"/>
            <rFont val="Tahoma"/>
            <family val="2"/>
          </rPr>
          <t>Kris Thayer:</t>
        </r>
        <r>
          <rPr>
            <sz val="9"/>
            <color indexed="81"/>
            <rFont val="Tahoma"/>
            <family val="2"/>
          </rPr>
          <t xml:space="preserve">
personal communication with author, Jan 3, 2015</t>
        </r>
      </text>
    </comment>
  </commentList>
</comments>
</file>

<file path=xl/sharedStrings.xml><?xml version="1.0" encoding="utf-8"?>
<sst xmlns="http://schemas.openxmlformats.org/spreadsheetml/2006/main" count="937" uniqueCount="344">
  <si>
    <t>reference</t>
  </si>
  <si>
    <t>Participants</t>
  </si>
  <si>
    <t>Country</t>
  </si>
  <si>
    <t>N</t>
  </si>
  <si>
    <t>years of collection</t>
  </si>
  <si>
    <t>matrix</t>
  </si>
  <si>
    <t>current study</t>
  </si>
  <si>
    <t>2012-2013</t>
  </si>
  <si>
    <t>serum</t>
  </si>
  <si>
    <t>HPLC-ESI-MS/MS</t>
  </si>
  <si>
    <t>not measured</t>
  </si>
  <si>
    <t>Germany</t>
  </si>
  <si>
    <t>US (Michigan)</t>
  </si>
  <si>
    <t>whole blood</t>
  </si>
  <si>
    <t>Netherlands</t>
  </si>
  <si>
    <t>2004-2005</t>
  </si>
  <si>
    <t>Japan (Ehime)</t>
  </si>
  <si>
    <t>1997-1998</t>
  </si>
  <si>
    <t>liver</t>
  </si>
  <si>
    <t>1999-2000</t>
  </si>
  <si>
    <t>1997-1999</t>
  </si>
  <si>
    <t>placenta</t>
  </si>
  <si>
    <t>LOQ/2 used for concentrations less than LOQ</t>
  </si>
  <si>
    <t>(ng Sn/mL)</t>
  </si>
  <si>
    <t>NA</t>
  </si>
  <si>
    <t>GC-FPD</t>
  </si>
  <si>
    <t>analytical method</t>
  </si>
  <si>
    <t>breast milk</t>
  </si>
  <si>
    <t>min</t>
  </si>
  <si>
    <t>max</t>
  </si>
  <si>
    <t xml:space="preserve">GC–MS
</t>
  </si>
  <si>
    <t>none</t>
  </si>
  <si>
    <t>0.43</t>
  </si>
  <si>
    <t>0</t>
  </si>
  <si>
    <t>22</t>
  </si>
  <si>
    <t>21</t>
  </si>
  <si>
    <t>0.28</t>
  </si>
  <si>
    <t>0.35</t>
  </si>
  <si>
    <t>0.11</t>
  </si>
  <si>
    <t>0.21</t>
  </si>
  <si>
    <t>26</t>
  </si>
  <si>
    <t>0.63</t>
  </si>
  <si>
    <t>0.66</t>
  </si>
  <si>
    <t>0.61</t>
  </si>
  <si>
    <t>0.51</t>
  </si>
  <si>
    <t>0.26</t>
  </si>
  <si>
    <t>0.54</t>
  </si>
  <si>
    <t>0.46</t>
  </si>
  <si>
    <t>0.15</t>
  </si>
  <si>
    <t>0.12</t>
  </si>
  <si>
    <t>0.36</t>
  </si>
  <si>
    <t>0.72</t>
  </si>
  <si>
    <t>0.94</t>
  </si>
  <si>
    <t>0.37</t>
  </si>
  <si>
    <t>0.45</t>
  </si>
  <si>
    <t>Creatinine (mg/dL)</t>
  </si>
  <si>
    <t>&lt;LOD</t>
  </si>
  <si>
    <t>Finland (Kuopio)</t>
  </si>
  <si>
    <t>♂ (autopsy), 21-82 y</t>
  </si>
  <si>
    <t>♂ n=138,♀ n=162, (male fishermen, wives, other family), 18-79 y</t>
  </si>
  <si>
    <t>Finland (Turku)</t>
  </si>
  <si>
    <t>♂ (autopsy), 47-73 y</t>
  </si>
  <si>
    <t>♂ n=5,♀ n=3, sex unknown for 1 (autopsy), 45-83 y</t>
  </si>
  <si>
    <t>&lt;LOD = 0</t>
  </si>
  <si>
    <t>Total</t>
  </si>
  <si>
    <t>Poland (Gdańsk)</t>
  </si>
  <si>
    <t>♂ n=17,♀ n=15 (American Red Cross blood drive), 27-81 y</t>
  </si>
  <si>
    <t>∑MBT+DBT+TBT
mean: 21.3 ng/mL
median: 18.1
range: &lt;LOD-101</t>
  </si>
  <si>
    <r>
      <t>♀</t>
    </r>
    <r>
      <rPr>
        <sz val="11"/>
        <color theme="1"/>
        <rFont val="Calibri"/>
        <family val="2"/>
        <scheme val="minor"/>
      </rPr>
      <t xml:space="preserve"> (Protection against Allergy– Study in Rural Environments, PASTURE study: LUKAS-1, LUKAS-2), 29-81 y</t>
    </r>
  </si>
  <si>
    <t>GC–MIP–AED</t>
  </si>
  <si>
    <t>♂ n=4, ♀ n=4 (volunteers), 41-54 y</t>
  </si>
  <si>
    <t>2000-2002</t>
  </si>
  <si>
    <t>&lt;LOD Imputation</t>
  </si>
  <si>
    <t>Dibutyltin (DBT)</t>
  </si>
  <si>
    <t>Tributyltin (TBT)</t>
  </si>
  <si>
    <t>Tetrabutyltin</t>
  </si>
  <si>
    <t>Monooctyltin (MOT)</t>
  </si>
  <si>
    <t>Dioctyltin (DOT)</t>
  </si>
  <si>
    <t>Monophenyltin (MPT or MPhT)</t>
  </si>
  <si>
    <t>Diphenyltin (DPT or DPhT)</t>
  </si>
  <si>
    <t>Triphenyltin (TPT or TPhT)</t>
  </si>
  <si>
    <t>Monobutyltin (MBT)</t>
  </si>
  <si>
    <t>♂ n=48,♀ n=43, (volunteers), 19-78 y</t>
  </si>
  <si>
    <t>GC-MS</t>
  </si>
  <si>
    <t>Japan (Okayama, Kagawa)</t>
  </si>
  <si>
    <t>♀ (gave birth in previous week), age not reported</t>
  </si>
  <si>
    <t>Denmark (Odense University)</t>
  </si>
  <si>
    <t>GC-PFPD</t>
  </si>
  <si>
    <t>LOD value</t>
  </si>
  <si>
    <t>Finland (near Helsinki, Turku)</t>
  </si>
  <si>
    <t>♀ (mothers of controls, n=55, and cases of boys with cryptorchidism, n=55), 28.3 y (median)</t>
  </si>
  <si>
    <t>Denmark (Aalborg)</t>
  </si>
  <si>
    <t>∑MBT+DBT+TBT+TPhT
mean: 0.56 ng/g fresh weight
median: 0.39
2.5th - 97.5th percentile: 0.14-1.8</t>
  </si>
  <si>
    <t xml:space="preserve">∑MBT+DBT+TBT
mean: 5.83 ng/g wet weight
median: 5.0
range: 2.4-11
LODs: MBT = 5, DBT = 1, TBT = 1
</t>
  </si>
  <si>
    <t>mean: 10.6 ng/g wet weight
median: 6.2
range: 1.1-33</t>
  </si>
  <si>
    <t xml:space="preserve">mean: 84 ng/g wet weight
range: 59-96
</t>
  </si>
  <si>
    <t>prior to 2004</t>
  </si>
  <si>
    <t>Date of Collection</t>
  </si>
  <si>
    <t>C003</t>
  </si>
  <si>
    <t>B010</t>
  </si>
  <si>
    <t>C010</t>
  </si>
  <si>
    <t>A011</t>
  </si>
  <si>
    <t>A012</t>
  </si>
  <si>
    <t>A013</t>
  </si>
  <si>
    <t>B013</t>
  </si>
  <si>
    <t>C013</t>
  </si>
  <si>
    <t>A014</t>
  </si>
  <si>
    <t>B014</t>
  </si>
  <si>
    <t>C014</t>
  </si>
  <si>
    <t>A015</t>
  </si>
  <si>
    <t>A016</t>
  </si>
  <si>
    <t>A017</t>
  </si>
  <si>
    <t>A018</t>
  </si>
  <si>
    <t>B018</t>
  </si>
  <si>
    <t>C018</t>
  </si>
  <si>
    <t>A019</t>
  </si>
  <si>
    <t>A020</t>
  </si>
  <si>
    <t>A021</t>
  </si>
  <si>
    <t>A022</t>
  </si>
  <si>
    <t>B022</t>
  </si>
  <si>
    <t>A023</t>
  </si>
  <si>
    <t>A024</t>
  </si>
  <si>
    <t>B024</t>
  </si>
  <si>
    <t>C024</t>
  </si>
  <si>
    <t>A025</t>
  </si>
  <si>
    <t>A026</t>
  </si>
  <si>
    <t>A027</t>
  </si>
  <si>
    <t>B027</t>
  </si>
  <si>
    <t>C027</t>
  </si>
  <si>
    <t>A028</t>
  </si>
  <si>
    <t>B028</t>
  </si>
  <si>
    <t>C028</t>
  </si>
  <si>
    <t>A029</t>
  </si>
  <si>
    <t>B029</t>
  </si>
  <si>
    <t>A030</t>
  </si>
  <si>
    <t>A031</t>
  </si>
  <si>
    <t>A032</t>
  </si>
  <si>
    <t>A033</t>
  </si>
  <si>
    <t>B033</t>
  </si>
  <si>
    <t>A034</t>
  </si>
  <si>
    <t>A035</t>
  </si>
  <si>
    <t>B035</t>
  </si>
  <si>
    <t>A036</t>
  </si>
  <si>
    <t>A037</t>
  </si>
  <si>
    <t>A038</t>
  </si>
  <si>
    <t>A039</t>
  </si>
  <si>
    <t>A040</t>
  </si>
  <si>
    <t>A041</t>
  </si>
  <si>
    <t>A042</t>
  </si>
  <si>
    <t>A043</t>
  </si>
  <si>
    <t>A044</t>
  </si>
  <si>
    <t>A045</t>
  </si>
  <si>
    <t>A046</t>
  </si>
  <si>
    <t>A047</t>
  </si>
  <si>
    <t>A048</t>
  </si>
  <si>
    <t>A049</t>
  </si>
  <si>
    <t>A051</t>
  </si>
  <si>
    <t>A052</t>
  </si>
  <si>
    <t>A053</t>
  </si>
  <si>
    <t>A054</t>
  </si>
  <si>
    <t>A055</t>
  </si>
  <si>
    <t>A056</t>
  </si>
  <si>
    <t>A001</t>
  </si>
  <si>
    <t>A002</t>
  </si>
  <si>
    <t>A003</t>
  </si>
  <si>
    <t>B003</t>
  </si>
  <si>
    <t>A004</t>
  </si>
  <si>
    <t>A005</t>
  </si>
  <si>
    <t>A006</t>
  </si>
  <si>
    <t>A007</t>
  </si>
  <si>
    <t>A008</t>
  </si>
  <si>
    <t>A009</t>
  </si>
  <si>
    <t>A010</t>
  </si>
  <si>
    <t>CDC comment</t>
  </si>
  <si>
    <t>0.18</t>
  </si>
  <si>
    <t>0.19</t>
  </si>
  <si>
    <t>Notes</t>
  </si>
  <si>
    <t>not calculated</t>
  </si>
  <si>
    <t>CDC Comment Code (urine Sn)</t>
  </si>
  <si>
    <r>
      <t>LOD</t>
    </r>
    <r>
      <rPr>
        <b/>
        <vertAlign val="superscript"/>
        <sz val="11"/>
        <color theme="1"/>
        <rFont val="Calibri"/>
        <family val="2"/>
        <scheme val="minor"/>
      </rPr>
      <t>a</t>
    </r>
  </si>
  <si>
    <r>
      <t>ELOQ</t>
    </r>
    <r>
      <rPr>
        <b/>
        <vertAlign val="superscript"/>
        <sz val="11"/>
        <color theme="1"/>
        <rFont val="Calibri"/>
        <family val="2"/>
        <scheme val="minor"/>
      </rPr>
      <t>b</t>
    </r>
  </si>
  <si>
    <t>&lt;ELOQ</t>
  </si>
  <si>
    <t>average (&gt;LOD)</t>
  </si>
  <si>
    <t>median (&gt;LOD)</t>
  </si>
  <si>
    <r>
      <rPr>
        <b/>
        <sz val="11"/>
        <color theme="1"/>
        <rFont val="Calibri"/>
        <family val="2"/>
      </rPr>
      <t>μ</t>
    </r>
    <r>
      <rPr>
        <b/>
        <sz val="11"/>
        <color theme="1"/>
        <rFont val="Calibri"/>
        <family val="2"/>
        <scheme val="minor"/>
      </rPr>
      <t>g/g creatinine</t>
    </r>
  </si>
  <si>
    <t>Time Point</t>
  </si>
  <si>
    <t>2nd trimester</t>
  </si>
  <si>
    <t>1st trimester</t>
  </si>
  <si>
    <t>pre-pregnancy</t>
  </si>
  <si>
    <t xml:space="preserve">LOD: 4 ng/g wet weight
mean: 18
range: 14-22
n &gt;LOD: 4 (100%)
</t>
  </si>
  <si>
    <t xml:space="preserve">LOD: 3 ng/g wet weight
mean: 66
range: 45-78
n &gt;LOD: 4 (100%)
</t>
  </si>
  <si>
    <t xml:space="preserve">LOD: 2 ng/g wet weight
mean: --
range: &lt;LOD
n &gt;LOD: 0 (0%)
</t>
  </si>
  <si>
    <t>LOD: 7 ng/mL
mean: 8.17
median: 8.0
range: &lt;LOD-27
n &gt;LOD: 17/32 (53.1%)</t>
  </si>
  <si>
    <t>LOD: 2.5 ng/mL
mean: 4.94
median: 4.35
range: &lt;LOD-16
n &gt;LOD: 26/32 (81.3%)</t>
  </si>
  <si>
    <t>LOD: 1 ng/mL
mean: 8.18
median: 4.8
range: &lt;LOD-85
n &gt;LOD: 25/32 (78.1%)</t>
  </si>
  <si>
    <t>LOD: 0.3 ng/g wet weight
mean: 9.0 
median: 4.6
range: 0.8-28.3
n &gt;LOD: 18 (100%)</t>
  </si>
  <si>
    <t>LOD: 0.3 ng/g wet weight
mean: 1.6
median: 1.4
range: 0.3-4.7
n &gt;LOD: 18 (100%)</t>
  </si>
  <si>
    <t>LOD: 0.3 ng/g wet weight
mean: --
median: --
range: &lt;LOD
n (%) &gt;LOD: 0 (0%)</t>
  </si>
  <si>
    <t>LOD: 3 ng/g wet weight
mean: --
median: --
range: &lt;LOD
n &gt;LOD: 0 (0%)</t>
  </si>
  <si>
    <t>LOD: 0.02 ng organotin cation/mL
mean: --
median: --
range: &lt;LOD
n &gt;LOD: 0/8 (0%)</t>
  </si>
  <si>
    <t>LOD: 0.02 ng organotin cation/mL
mean: --
median: --
range: &lt;LOD-0.05
n &gt;LOD: 4/8 (50%)</t>
  </si>
  <si>
    <t>LOD: 0.02 ng organotin cation/mL
mean: 0.31
median: 0.28
range: 0.17-0.67
n &gt;LOD: 8/8 (100%)</t>
  </si>
  <si>
    <t xml:space="preserve">LOD: 0.02 ng organotin cation/mL
mean: --
median: --
range: &lt;0.02
n &gt;LOD: 0/8 (0%)
</t>
  </si>
  <si>
    <t xml:space="preserve">LOD:0.02 ng organotin cation/mL
mean: --
median: --
range: &lt;0.02
n &gt;LOD: 0/8 (0%)
</t>
  </si>
  <si>
    <t>LOD: 2.5 ng/mL
mean: --
median: --
range: not reported
n &gt;LOD: "undected in vast majority of samples"</t>
  </si>
  <si>
    <t>LOD: 1.3 ng/mL
mean &gt;LOD: 4.26
median &gt;LOD: 3.7
range: &lt;LOD-9.5
n &gt;LOD: 11/67 (16.4%)</t>
  </si>
  <si>
    <t>LOD: 1.3 ng/mL
mean: --
median: --
range: not reported
n &gt;LOD: "undected in vast majority of samples"</t>
  </si>
  <si>
    <t>LOQ: 37 ng/g fat
mean: --
median: --
range: not reported
n &gt;LOQ: 2/130 (1.5%)</t>
  </si>
  <si>
    <t>LOQ: 22 ng/g fat
mean: --
median: --
range: not reported
n &gt;LOQ: 1/130 (0.8%)</t>
  </si>
  <si>
    <t>LOQ: 15 ng/g fat
mean: --
median: --
range: not reported
n &gt;LOQ: 1/130 (0.8%)</t>
  </si>
  <si>
    <t>LOQ: 30 ng/g fat
mean: --
median: --
range: N/A
n &gt;LOQ: 0/130 (0%)</t>
  </si>
  <si>
    <t xml:space="preserve">LOQ: 82 ng/g fat
mean: --
median: --
range: not reported
n &gt;LOQ: 3/130 (2.3%)
</t>
  </si>
  <si>
    <t>LOQ: 15 ng/g fat
mean: --
median: --
range: N/A
n &gt;LOQ: 0/130 (0%)</t>
  </si>
  <si>
    <t>LOQ: 7.5 ng/g fat mean: --
median: --
range: N/A
n &gt;LOQ: 0/130 (0%)</t>
  </si>
  <si>
    <t>∑MBT+DBT+TBT+DOT+MPT+DPT+TPT ng/g fat
mean: --
median: --
range: &lt;LOQ-280 
n &gt;LOQ: 6/130 (4.6%)</t>
  </si>
  <si>
    <t>LOQ: 0.2 ng/mL
mean: --
median: --
range: &lt;LOQ
n &gt;LOQ: 0/300 (0%)</t>
  </si>
  <si>
    <t>LOQ: 0.18 ng/mL
mean &gt;LOQ: 0.32 
median &gt;LOQ: 0.32
range: &lt;LOQ - 0.38
n &gt;LOQ: 2/300 (0.7%)</t>
  </si>
  <si>
    <t xml:space="preserve">LOQ: 0.32 ng/mL
mean: --
median: --
range: &lt;LOQ
n &gt;LOQ: 0/300 (0%)
</t>
  </si>
  <si>
    <t>LOQ: 0.35 ng/mL
mean: --
median: --
range: &lt;LOQ
n &gt;LOQ: 0/300 (0%)</t>
  </si>
  <si>
    <t xml:space="preserve">LOQ: 0.72 ng/ml
mean: --
median: --
range: &lt;0.72
n &gt;LOQ: 0/300 (0%)
</t>
  </si>
  <si>
    <t>LOQ: 0.03 ng/mL
mean: --
median: --
range: &lt;LOQ-1.5
n &gt;LOQ: 1/300 (0.3%)</t>
  </si>
  <si>
    <t>LOQ: 0.04 ng/mL
mean &gt;LOQ: 0.09 
median &gt;LOQ: 0.06
range: &lt;LOQ-0.56
n &gt;LOQ: 37/300 (12.3%)</t>
  </si>
  <si>
    <t>LOD: 0.1 ng/g
median &gt;LOD: 0.1
range: &lt;LOD-0.1
n &gt;LOD: 3/91 (3.3%)</t>
  </si>
  <si>
    <t>LOD: 0.1 ng/g
median &gt;LOD: --
range: &lt;LOD
n &gt;LOD: 0/91 (0%)</t>
  </si>
  <si>
    <t>LOD: 0.1 ng/g 
median &gt;LOD: 0.1
range: &lt;LOD -0.1
n &gt;LOD: 3/91 (3.3%)</t>
  </si>
  <si>
    <t>LOD: 0.2 ng/g
median: --
range: &lt;LOD
n &gt;LOD: 0/91 (0%)</t>
  </si>
  <si>
    <t xml:space="preserve">LOD: 0.1 ng/g
median &gt;LOD: 0.1 ng/g
range: &lt;0.1-0.5
n &gt;LOD: 12/91 (13.2%)
</t>
  </si>
  <si>
    <t xml:space="preserve">LOD: 0.1 ng/g
median &gt;LOD: 0.1 ng/g
range: &lt;0.1-2.4
n &gt;LOD: 13/91 (14.3%)
</t>
  </si>
  <si>
    <t>LOD: 0.4 ng/g
 median: --
range: &lt;LOD
n &gt;LOD: 0/91 (0%)</t>
  </si>
  <si>
    <t>LOD: 0.50  ng/mL
ELOQ: 1.71
mean: --
median: --
range: &lt;LOD-10.9
n &gt;ELOQ = 4/45 (8.9%)</t>
  </si>
  <si>
    <t>LOD: 0.25  ng/mL
ELOQ: 1.59
mean: --
median: --
range: &lt;LOD-4.50
n &gt;ELOQ = 1/45 (2.2%)</t>
  </si>
  <si>
    <t>LOD: 0.25  ng/mL
ELOQ: 1.48
mean: --
median: --
range: &lt;ELOQ
n &gt;ELOQ = 0/45 (0%)</t>
  </si>
  <si>
    <t>LOD: 0.35  ng/mL
ELOQ: 1.60
mean: --
median: --
range: &lt;ELOQ
n &gt;ELOQ = 0/45 (0%)</t>
  </si>
  <si>
    <t>LOD: 0.25  ng/mL
ELOQ: 1.40
mean: --
median: --
range: &lt;ELOQ
n &gt;ELOQ = 0/45 (0%)</t>
  </si>
  <si>
    <t>LOD: 0.30  ng/mL
ELOQ: 1.25
mean: --
median: --
range: &lt;ELOQ
n &gt;ELOQ = 0/45 (0%)</t>
  </si>
  <si>
    <t>Chile (Valparaiso region)</t>
  </si>
  <si>
    <t>urine</t>
  </si>
  <si>
    <r>
      <t xml:space="preserve">HS-SPME, </t>
    </r>
    <r>
      <rPr>
        <sz val="11"/>
        <color rgb="FF000000"/>
        <rFont val="Calibri"/>
        <family val="2"/>
        <scheme val="minor"/>
      </rPr>
      <t>GC-PFPD</t>
    </r>
  </si>
  <si>
    <r>
      <t xml:space="preserve">HS-SPME, </t>
    </r>
    <r>
      <rPr>
        <sz val="11"/>
        <color rgb="FF000000"/>
        <rFont val="Calibri"/>
        <family val="2"/>
        <scheme val="minor"/>
      </rPr>
      <t>MIP-AED</t>
    </r>
  </si>
  <si>
    <r>
      <rPr>
        <sz val="11"/>
        <color theme="1"/>
        <rFont val="Arial"/>
        <family val="2"/>
      </rPr>
      <t>♂</t>
    </r>
    <r>
      <rPr>
        <sz val="11"/>
        <color theme="1"/>
        <rFont val="Calibri"/>
        <family val="2"/>
        <scheme val="minor"/>
      </rPr>
      <t>, 24-45 y</t>
    </r>
  </si>
  <si>
    <t>LOD: 0.013 ng/mL
mean: --
median: --
range: &lt;LOD-0.034
n &gt;LOD: 1/4 (25%)</t>
  </si>
  <si>
    <t>LOD: 0.009 ng/mL
mean: --
median: --
range: &lt;LOD
n &gt;LOD: 0/4 (0%)</t>
  </si>
  <si>
    <t>LOD: 0.009 ng/mL
mean: --
median: --
range: &lt;LOD-0.049
n &gt;LOD: 2/4 (50%)</t>
  </si>
  <si>
    <t>LOD: 0.015 ng/mL
mean: --
median: --
range: &lt;LOD
n &gt;LOD: 0/4 (0%)</t>
  </si>
  <si>
    <t>LOD: 0.057 ng/mL
mean: --
median: --
range: &lt;LOD
n &gt;LOD: 0/4 (0%)</t>
  </si>
  <si>
    <t>Greece (Thessaloniki)</t>
  </si>
  <si>
    <t>♂ (wokers in a harbor where ship repairing and painting activities are commonly carried out), 30-50 y</t>
  </si>
  <si>
    <r>
      <t>0.200 - 0.400</t>
    </r>
    <r>
      <rPr>
        <b/>
        <vertAlign val="superscript"/>
        <sz val="11"/>
        <color theme="1"/>
        <rFont val="Calibri"/>
        <family val="2"/>
        <scheme val="minor"/>
      </rPr>
      <t>d</t>
    </r>
  </si>
  <si>
    <t>♀ (Snart-Forældre/ Milieu "Soon-Parents/Environment" study), 18-40 y, n = 45 (pre-pregnancy or early 1st trimester samples)</t>
  </si>
  <si>
    <t>not calculated (n=2)</t>
  </si>
  <si>
    <t>LOD: 5 ng/g wet weight</t>
  </si>
  <si>
    <t>LOD: 1 ng/g wet weight</t>
  </si>
  <si>
    <t>LOD: 0.0009 ng/mL
median &gt;LOD: 0.076
range: &lt;LOD - 0.108
n &gt;LOD: 5/6 (83.3%)</t>
  </si>
  <si>
    <t>LOD: 0.001 ng/mL
median &gt;LOD: 0.111
range: &lt;LOD - 0.124
n &gt;LOD: 2/6 (33.3%)</t>
  </si>
  <si>
    <t>LOD: 0.0008 ng/mL
median &gt;LOD: 0.087
range: &lt;LOD - 0.090
n &gt;LOD: 3/6 (50%)</t>
  </si>
  <si>
    <t xml:space="preserve">LOD: 0.0025 ng/mL
median: --
range: &lt;LOD
n &gt;LOD: 0/6 (0%)
</t>
  </si>
  <si>
    <t xml:space="preserve">LOD: 0.0045 ng/mL
median: --
range: &lt;LOD
n &gt;LOD: 0/6 (0%)
</t>
  </si>
  <si>
    <t>LOD: 0.0019 ng/mL
median &gt;LOD: 0.132
range: &lt;LOD - 0.179
n &gt;LOD: 4/6 (66.7%)</t>
  </si>
  <si>
    <t>LOD: 0.0027 ng/mL
median: --
range: &lt;LOD
n &gt;LOD: 0/6 (0%)</t>
  </si>
  <si>
    <t xml:space="preserve">LOD: 0.0049 ng/mL
median: --
range: &lt;LOD
n &gt;LOD: 0/6 (0%)
</t>
  </si>
  <si>
    <t>Subject-Sample Number</t>
  </si>
  <si>
    <t xml:space="preserve">[serum MPT] </t>
  </si>
  <si>
    <t xml:space="preserve">[serum MBT] </t>
  </si>
  <si>
    <t xml:space="preserve">[serum TPT] </t>
  </si>
  <si>
    <t xml:space="preserve">[serum DPT] </t>
  </si>
  <si>
    <t xml:space="preserve">[serum DBT] </t>
  </si>
  <si>
    <t xml:space="preserve">[serum TBT] </t>
  </si>
  <si>
    <t>Total urinary Sn, CDC analyte code = USN</t>
  </si>
  <si>
    <t>Total urine Sn, CDC analyte code = USN
(creatinine corrected)</t>
  </si>
  <si>
    <r>
      <rPr>
        <b/>
        <sz val="11"/>
        <color rgb="FF000000"/>
        <rFont val="Calibri"/>
        <family val="2"/>
        <scheme val="minor"/>
      </rPr>
      <t>0</t>
    </r>
    <r>
      <rPr>
        <sz val="11"/>
        <color rgb="FF000000"/>
        <rFont val="Calibri"/>
        <family val="2"/>
        <scheme val="minor"/>
      </rPr>
      <t>: OK (required for all valid results)</t>
    </r>
  </si>
  <si>
    <r>
      <rPr>
        <b/>
        <sz val="11"/>
        <color rgb="FF000000"/>
        <rFont val="Calibri"/>
        <family val="2"/>
        <scheme val="minor"/>
      </rPr>
      <t>&lt;LOD</t>
    </r>
    <r>
      <rPr>
        <sz val="11"/>
        <color rgb="FF000000"/>
        <rFont val="Calibri"/>
        <family val="2"/>
        <scheme val="minor"/>
      </rPr>
      <t>: less than limit of detection</t>
    </r>
  </si>
  <si>
    <r>
      <rPr>
        <b/>
        <sz val="11"/>
        <color rgb="FF000000"/>
        <rFont val="Calibri"/>
        <family val="2"/>
        <scheme val="minor"/>
      </rPr>
      <t>21</t>
    </r>
    <r>
      <rPr>
        <sz val="11"/>
        <color rgb="FF000000"/>
        <rFont val="Calibri"/>
        <family val="2"/>
        <scheme val="minor"/>
      </rPr>
      <t>: Quantity no sufficient for testing (QNS)</t>
    </r>
  </si>
  <si>
    <r>
      <rPr>
        <b/>
        <sz val="11"/>
        <color rgb="FF000000"/>
        <rFont val="Calibri"/>
        <family val="2"/>
        <scheme val="minor"/>
      </rPr>
      <t>22</t>
    </r>
    <r>
      <rPr>
        <sz val="11"/>
        <color rgb="FF000000"/>
        <rFont val="Calibri"/>
        <family val="2"/>
        <scheme val="minor"/>
      </rPr>
      <t>: QNS for repeat testing</t>
    </r>
    <r>
      <rPr>
        <vertAlign val="superscript"/>
        <sz val="11"/>
        <color rgb="FF000000"/>
        <rFont val="Calibri"/>
        <family val="2"/>
        <scheme val="minor"/>
      </rPr>
      <t>f</t>
    </r>
  </si>
  <si>
    <r>
      <rPr>
        <b/>
        <sz val="11"/>
        <color rgb="FF000000"/>
        <rFont val="Calibri"/>
        <family val="2"/>
        <scheme val="minor"/>
      </rPr>
      <t>26</t>
    </r>
    <r>
      <rPr>
        <sz val="11"/>
        <color rgb="FF000000"/>
        <rFont val="Calibri"/>
        <family val="2"/>
        <scheme val="minor"/>
      </rPr>
      <t>: invalid sample</t>
    </r>
  </si>
  <si>
    <r>
      <rPr>
        <b/>
        <sz val="11"/>
        <color rgb="FF000000"/>
        <rFont val="Calibri"/>
        <family val="2"/>
        <scheme val="minor"/>
      </rPr>
      <t>33</t>
    </r>
    <r>
      <rPr>
        <sz val="11"/>
        <color rgb="FF000000"/>
        <rFont val="Calibri"/>
        <family val="2"/>
        <scheme val="minor"/>
      </rPr>
      <t>: result repeated and confirmed</t>
    </r>
  </si>
  <si>
    <t>&gt;ELOQ</t>
  </si>
  <si>
    <r>
      <t>[total whole blood Sn]
(dilution corrected)</t>
    </r>
    <r>
      <rPr>
        <b/>
        <vertAlign val="superscript"/>
        <sz val="11"/>
        <color theme="1"/>
        <rFont val="Calibri"/>
        <family val="2"/>
        <scheme val="minor"/>
      </rPr>
      <t>e</t>
    </r>
  </si>
  <si>
    <r>
      <t>[total serum Sn]
(dilution corrected)</t>
    </r>
    <r>
      <rPr>
        <b/>
        <vertAlign val="superscript"/>
        <sz val="11"/>
        <color theme="1"/>
        <rFont val="Calibri"/>
        <family val="2"/>
        <scheme val="minor"/>
      </rPr>
      <t>c</t>
    </r>
  </si>
  <si>
    <r>
      <rPr>
        <vertAlign val="superscript"/>
        <sz val="11"/>
        <rFont val="Calibri"/>
        <family val="2"/>
        <scheme val="minor"/>
      </rPr>
      <t>c</t>
    </r>
    <r>
      <rPr>
        <sz val="11"/>
        <rFont val="Calibri"/>
        <family val="2"/>
        <scheme val="minor"/>
      </rPr>
      <t xml:space="preserve"> Calculated as (ICP-MS Measured Sn) x 5 mL/0.5 mL</t>
    </r>
  </si>
  <si>
    <r>
      <rPr>
        <vertAlign val="superscript"/>
        <sz val="11"/>
        <color indexed="8"/>
        <rFont val="Calibri"/>
        <family val="2"/>
        <scheme val="minor"/>
      </rPr>
      <t xml:space="preserve">e </t>
    </r>
    <r>
      <rPr>
        <sz val="11"/>
        <color indexed="8"/>
        <rFont val="Calibri"/>
        <family val="2"/>
        <scheme val="minor"/>
      </rPr>
      <t>Calculated by multiplying determined [Sn] by the dilution factor. Example calculation for sample A001: 0.139 ppb Sn x 5.0 mL final volume/0.50 mL of serum digested = 1.39 ppb Sn</t>
    </r>
  </si>
  <si>
    <r>
      <rPr>
        <vertAlign val="superscript"/>
        <sz val="11"/>
        <rFont val="Calibri"/>
        <family val="2"/>
        <scheme val="minor"/>
      </rPr>
      <t>f</t>
    </r>
    <r>
      <rPr>
        <sz val="11"/>
        <rFont val="Calibri"/>
        <family val="2"/>
        <scheme val="minor"/>
      </rPr>
      <t xml:space="preserve"> Sample to be reported required a repeat test and there was not enough sample to prepare for the additional test, therefor no results were released</t>
    </r>
  </si>
  <si>
    <t>% of samples &gt;LOD</t>
  </si>
  <si>
    <t>% of samples &gt;ELOQ</t>
  </si>
  <si>
    <t>7.8% (5/64)</t>
  </si>
  <si>
    <t>1.6% (1/64)</t>
  </si>
  <si>
    <t>average</t>
  </si>
  <si>
    <t>median</t>
  </si>
  <si>
    <t>3.2% (1/31)</t>
  </si>
  <si>
    <t>Sample Sequence (Serum)</t>
  </si>
  <si>
    <t>Sample Sequence (All)</t>
  </si>
  <si>
    <t>10.6% (5/47)</t>
  </si>
  <si>
    <t>2.1% (1/47)</t>
  </si>
  <si>
    <t>100% (n=2)</t>
  </si>
  <si>
    <t>Samples collected during pregnancy (n=33 total; serum n=31; whole blood n=2; urine = 17, includes repeated measures from same subject)</t>
  </si>
  <si>
    <t>All samples (serum n=64; whole blood n =11; urine = 41, includes repeated measures from same subject)</t>
  </si>
  <si>
    <t>First serum (n=47), whole blood (n=10), or urine (n=29) sample collected from each subject</t>
  </si>
  <si>
    <t>70.6% (12/17)</t>
  </si>
  <si>
    <t>65.5% (19/29)</t>
  </si>
  <si>
    <t>68.3% (28/41)</t>
  </si>
  <si>
    <t>LOQ: 0.1 ng/g fresh weight
mean: 0.06
median: 0.05
2.5th - 97.5th percentile: 0.05-0.18
n &gt;LOQ: 99/110  (10%)</t>
  </si>
  <si>
    <t>LOQ: 0.02 ng/g fresh weight
mean: 0.05
median: 0.01
2.5th - 97.5th percentile: 0.01-0.31
n &gt;LOQ: 47/110 (43%)</t>
  </si>
  <si>
    <t xml:space="preserve">Kannan K, Falandysz J. 1997. Butyltin residues in sediment, fish, fish-eating birds, harbour porpoise and human tissues from the Polish coast of the Baltic Sea. Marine pollution bulletin 34(3):203-207.
</t>
  </si>
  <si>
    <t xml:space="preserve">Takahashi S, Mukai H, Tanabe S, Sakayama K, Miyazaki T, Masuno H. 1999. Butyltin residues in livers of humans and wild terrestrial mammals and in plastic products. Environmental pollution (Barking, Essex : 1987) 106(2):213-218.
</t>
  </si>
  <si>
    <t xml:space="preserve">Rantakokko P, Main KM, Wohlfart-Veje C, Kiviranta H, Airaksinen R, Vartiainen T, Skakkebaek NE, Toppari J, Virtanen HE. 2014. Association of placenta organotin concentrations with growth and ponderal index in 110 newborn boys from Finland during the first 18 months of life: a cohort study. Environmental Health 13(1):45.
</t>
  </si>
  <si>
    <t xml:space="preserve">Rantakokko P, Turunen A, Verkasalo PK, Kiviranta H, Mannisto S, Vartiainen T. 2008. Blood levels of organotin compounds and their relation to fish consumption in Finland. Sci Total Environ 399(1-3):90-95.
</t>
  </si>
  <si>
    <t>Rantakokko P, Main KM, Wohlfart-Veje C, Kiviranta H, Airaksinen R, Vartiainen T, Skakkebaek NE, Toppari J, Virtanen HE. 2013. Association of placenta organotin concentrations with congenital cryptorchidism and reproductive hormone levels in 280 newborn boys from Denmark and Finland. Human Reproduction 28(6):1647-1660.</t>
  </si>
  <si>
    <t>Kannan K, Senthilkumar K, Giesy JP. 1999. Occurrence of butyltin compounds in human blood. Environmental Science &amp; Technology 33(10):1776-1779.</t>
  </si>
  <si>
    <t>Leino O, Kiviranta H, Karjalainen AK, Kronberg-Kippila C, Sinkko H, Larsen EH, Virtanen S, Tuomisto JT. 2013. Pollutant concentrations in placenta. Food and chemical toxicology : an international journal published for the British Industrial Biological Research Association 54:59-69.</t>
  </si>
  <si>
    <t>Mino Y, Amano F, Yoshioka T, Konishic Y. 2008. Determination of organotins in human breast milk by gas chromatography with flame photometric detection J Health Sci 54(2):224-228.</t>
  </si>
  <si>
    <t>Nielsen JB, Strand J. 2002. Butyltin compounds in human liver. Environmental research 88(2):129-133.</t>
  </si>
  <si>
    <t>Lo S, Allera A, Albers P, Heimbrecht J, Jantzen E, Klingmuller D, Steckelbroeck S. 2003. Dithioerythritol (DTE) prevents inhibitory effects of triphenyltin (TPT) on the key enzymes of the human sex steroid hormone metabolism. J Steroid Biochem Mol Biol 84(5):569-576.</t>
  </si>
  <si>
    <t>Meijer L, Peters RJB, Sauer PJJ. 2004. Man-Made Chemicals in Human Blood - Levels of Forty-Six Chemicals in a Dutch Cohort, report issued by Greenpeace (Netherlands). http://www.greenpeace.nl/Global/nederland/report/2007/6/man-made-chemicals-in-human-bl.pdf (accessed 4 July 2013).
Peters RJB. 2004. Man-made Chemicals in Human Blood, TNO Report R 2004/493, prepared for Greenpeace (Netherlands) and dated November 2004. http://www.greenpeace.org/international/PageFiles/24502/man-made-chemicals-in-human-bl.pdf (accessed 4 July 2013).</t>
  </si>
  <si>
    <t xml:space="preserve">Valenzuela A, Lespes G, Quiroz W, Aguilar LF, Bravo MA. 2014. Speciation analysis of organotin compounds in human urine by headspace solid-phase micro-extraction and gas chromatography with pulsed flame photometric detection. Talanta 125:196-203.
</t>
  </si>
  <si>
    <t xml:space="preserve">Zachariadis GA, Rosenberg E. 2009. Determination of butyl- and phenyltin compounds in human urine by HS-SPME after derivatization with tetraethylborate and subsequent determination by capillary GC with microwave-induced plasma atomic emission and mass spectrometric detection. Talanta 78(2):570-576.
</t>
  </si>
  <si>
    <t>1997-2001</t>
  </si>
  <si>
    <t>Denmark (Copenhagen)</t>
  </si>
  <si>
    <t>♀ (mothers of controls, n=56, and cases of boys with cryptorchidism, n=56), 28.1-29.1 y (median age in groups)</t>
  </si>
  <si>
    <t>♀ (mothers of controls, n=129, and cases of boys with cryptorchidism, n=39), 31.0-29.5 y (median age in groups)</t>
  </si>
  <si>
    <t>LOQ: 0.1 ng/g fresh weight
mean: 0.06
median: 0.05
2.5th - 97.5th percentile: 0.05-0.18
n &gt;LOQ: 12/112  (11%)</t>
  </si>
  <si>
    <t>LOQ: 0.1 ng/g fresh weight
mean: 0.07
median: 0.05
2.5th - 97.5th percentile: 0.05-0.30
n &gt;LOQ: 17/168  (10%)</t>
  </si>
  <si>
    <t>LOQ: 0.1 ng/g fresh weight
mean: 0.14
median: 0.12
2.5th - 97.5th percentile: 0.05-0.36
n &gt;LOQ: 71/110 (65%)</t>
  </si>
  <si>
    <t>LOQ: 0.1 ng/g fresh weight
mean: 0.09
median: 0.05
2.5th - 97.5th percentile: 0.05-0.36
n &gt;LOQ: 62/168 (37%)</t>
  </si>
  <si>
    <t>LOQ: 0.1 ng/g fresh weight
mean: 0.14
median: 0.13
2.5th - 97.5th percentile: 0.05-0.36
n &gt;LOQ: 74/112 (66%)</t>
  </si>
  <si>
    <t>LOQ: 0.02 ng/g fresh weight
mean: 0.05
median: 0.01
2.5th - 97.5th percentile: 0.01-0.32
n &gt;LOQ: 62/168 (37%)</t>
  </si>
  <si>
    <t>LOQ: 0.02 ng/g fresh weight
mean: 0.32
median: 0.18
2.5th - 97.5th percentile: 0.03-1.24
n &gt;LOQ: 111/112 (99%)</t>
  </si>
  <si>
    <t>LOQ: 0.02 ng/g fresh weight
mean: 0.32
median: 0.18
2.5th - 97.5th percentile: 0.03-1.2
n &gt;LOQ: 109/110 (99%)</t>
  </si>
  <si>
    <t>LOQ: 0.02 ng/g fresh weight
mean: 0.02
median: 0.01
2.5th - 97.5th percentile: 0.01-0.06
n &gt;LOQ: 52/168 (31%)</t>
  </si>
  <si>
    <t>LOQ: 0.02 ng/g fresh weight
mean: 0.05
median: 0.01
2.5th - 97.5th percentile: 0.01-0.31
n &gt;LOQ: 49/112 (43%)</t>
  </si>
  <si>
    <t>∑MBT+DBT+TBT+TPhT
mean: 0.57 ng/g fresh weight
median: 0.40
2.5th - 97.5th percentile: 0.14-1.83</t>
  </si>
  <si>
    <t>∑MBT+DBT+TBT+TPhT
mean: 0.22 ng/g fresh weight
median: 0.15
2.5th - 97.5th percentile: 0.12-0.69</t>
  </si>
  <si>
    <t>6.4% (3/47)</t>
  </si>
  <si>
    <t>48.9% (23/47)</t>
  </si>
  <si>
    <t>25.5% (12/47)</t>
  </si>
  <si>
    <t>29.8% (14/47)</t>
  </si>
  <si>
    <t>53.2% (25/47)</t>
  </si>
  <si>
    <t>55.3% (26/47)</t>
  </si>
  <si>
    <r>
      <rPr>
        <vertAlign val="superscript"/>
        <sz val="11"/>
        <rFont val="Calibri"/>
        <family val="2"/>
        <scheme val="minor"/>
      </rPr>
      <t>a</t>
    </r>
    <r>
      <rPr>
        <sz val="11"/>
        <rFont val="Calibri"/>
        <family val="2"/>
        <scheme val="minor"/>
      </rPr>
      <t xml:space="preserve"> LOD(</t>
    </r>
    <r>
      <rPr>
        <u/>
        <sz val="11"/>
        <rFont val="Calibri"/>
        <family val="2"/>
        <scheme val="minor"/>
      </rPr>
      <t>L</t>
    </r>
    <r>
      <rPr>
        <sz val="11"/>
        <rFont val="Calibri"/>
        <family val="2"/>
        <scheme val="minor"/>
      </rPr>
      <t xml:space="preserve">imit </t>
    </r>
    <r>
      <rPr>
        <u/>
        <sz val="11"/>
        <rFont val="Calibri"/>
        <family val="2"/>
        <scheme val="minor"/>
      </rPr>
      <t>O</t>
    </r>
    <r>
      <rPr>
        <sz val="11"/>
        <rFont val="Calibri"/>
        <family val="2"/>
        <scheme val="minor"/>
      </rPr>
      <t xml:space="preserve">f </t>
    </r>
    <r>
      <rPr>
        <u/>
        <sz val="11"/>
        <rFont val="Calibri"/>
        <family val="2"/>
        <scheme val="minor"/>
      </rPr>
      <t>D</t>
    </r>
    <r>
      <rPr>
        <sz val="11"/>
        <rFont val="Calibri"/>
        <family val="2"/>
        <scheme val="minor"/>
      </rPr>
      <t>etection) for speciation calculated as 3x the standard deviation of repeated analysis of low level matrix calibration standard.</t>
    </r>
  </si>
  <si>
    <r>
      <rPr>
        <vertAlign val="superscript"/>
        <sz val="11"/>
        <color theme="1"/>
        <rFont val="Calibri"/>
        <family val="2"/>
        <scheme val="minor"/>
      </rPr>
      <t xml:space="preserve">d </t>
    </r>
    <r>
      <rPr>
        <sz val="11"/>
        <color theme="1"/>
        <rFont val="Calibri"/>
        <family val="2"/>
        <scheme val="minor"/>
      </rPr>
      <t>Represents the range of LODs from to analysis of samples in two batches, calculated as the lowest acceptable calibration standard in each analytical batch.</t>
    </r>
  </si>
  <si>
    <r>
      <rPr>
        <vertAlign val="superscript"/>
        <sz val="11"/>
        <rFont val="Calibri"/>
        <family val="2"/>
        <scheme val="minor"/>
      </rPr>
      <t>b</t>
    </r>
    <r>
      <rPr>
        <sz val="11"/>
        <rFont val="Calibri"/>
        <family val="2"/>
        <scheme val="minor"/>
      </rPr>
      <t xml:space="preserve"> ELOQ (</t>
    </r>
    <r>
      <rPr>
        <u/>
        <sz val="11"/>
        <rFont val="Calibri"/>
        <family val="2"/>
        <scheme val="minor"/>
      </rPr>
      <t>E</t>
    </r>
    <r>
      <rPr>
        <sz val="11"/>
        <rFont val="Calibri"/>
        <family val="2"/>
        <scheme val="minor"/>
      </rPr>
      <t xml:space="preserve">stimated </t>
    </r>
    <r>
      <rPr>
        <u/>
        <sz val="11"/>
        <rFont val="Calibri"/>
        <family val="2"/>
        <scheme val="minor"/>
      </rPr>
      <t>L</t>
    </r>
    <r>
      <rPr>
        <sz val="11"/>
        <rFont val="Calibri"/>
        <family val="2"/>
        <scheme val="minor"/>
      </rPr>
      <t xml:space="preserve">imit </t>
    </r>
    <r>
      <rPr>
        <u/>
        <sz val="11"/>
        <rFont val="Calibri"/>
        <family val="2"/>
        <scheme val="minor"/>
      </rPr>
      <t>O</t>
    </r>
    <r>
      <rPr>
        <sz val="11"/>
        <rFont val="Calibri"/>
        <family val="2"/>
        <scheme val="minor"/>
      </rPr>
      <t xml:space="preserve">f </t>
    </r>
    <r>
      <rPr>
        <u/>
        <sz val="11"/>
        <rFont val="Calibri"/>
        <family val="2"/>
        <scheme val="minor"/>
      </rPr>
      <t>Q</t>
    </r>
    <r>
      <rPr>
        <sz val="11"/>
        <rFont val="Calibri"/>
        <family val="2"/>
        <scheme val="minor"/>
      </rPr>
      <t>uantitation) of the speciation method calculated as the lowest acceptable matrix calibration standard.</t>
    </r>
  </si>
  <si>
    <t>Total Sn speciation worst case</t>
  </si>
  <si>
    <t>Total Sn speciation best case</t>
  </si>
  <si>
    <t>Total Sn is less than best case speciation</t>
  </si>
  <si>
    <t>Total Sn is greater than worst case speciation</t>
  </si>
  <si>
    <t>Within best and worst case scenarios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</si>
</sst>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7" x14ac:knownFonts="1">
    <font>
      <sz val="11"/>
      <color theme="1"/>
      <name val="Calibri"/>
      <family val="2"/>
      <scheme val="minor"/>
    </font>
    <font>
      <b/>
      <sz val="11"/>
      <color theme="1"/>
      <name val="Calibri"/>
      <family val="2"/>
      <scheme val="minor"/>
    </font>
    <font>
      <b/>
      <sz val="11"/>
      <color theme="1"/>
      <name val="Calibri"/>
      <family val="2"/>
    </font>
    <font>
      <sz val="11"/>
      <name val="Calibri"/>
      <family val="2"/>
      <scheme val="minor"/>
    </font>
    <font>
      <b/>
      <sz val="9"/>
      <color indexed="81"/>
      <name val="Tahoma"/>
      <family val="2"/>
    </font>
    <font>
      <sz val="9"/>
      <color indexed="81"/>
      <name val="Tahoma"/>
      <family val="2"/>
    </font>
    <font>
      <sz val="10"/>
      <name val="Arial"/>
      <family val="2"/>
    </font>
    <font>
      <b/>
      <sz val="11"/>
      <color indexed="8"/>
      <name val="Calibri"/>
      <family val="2"/>
      <scheme val="minor"/>
    </font>
    <font>
      <sz val="11"/>
      <color rgb="FF000000"/>
      <name val="Calibri"/>
      <family val="2"/>
      <scheme val="minor"/>
    </font>
    <font>
      <sz val="10"/>
      <name val="Calibri"/>
      <family val="2"/>
      <scheme val="minor"/>
    </font>
    <font>
      <sz val="10"/>
      <color rgb="FF000000"/>
      <name val="Calibri"/>
      <family val="2"/>
      <scheme val="minor"/>
    </font>
    <font>
      <b/>
      <vertAlign val="superscript"/>
      <sz val="11"/>
      <color theme="1"/>
      <name val="Calibri"/>
      <family val="2"/>
      <scheme val="minor"/>
    </font>
    <font>
      <b/>
      <sz val="11"/>
      <color rgb="FF0000FF"/>
      <name val="Calibri"/>
      <family val="2"/>
      <scheme val="minor"/>
    </font>
    <font>
      <b/>
      <sz val="11"/>
      <color rgb="FF006600"/>
      <name val="Calibri"/>
      <family val="2"/>
      <scheme val="minor"/>
    </font>
    <font>
      <b/>
      <sz val="11"/>
      <color rgb="FFFF0000"/>
      <name val="Calibri"/>
      <family val="2"/>
      <scheme val="minor"/>
    </font>
    <font>
      <vertAlign val="superscript"/>
      <sz val="11"/>
      <color rgb="FF000000"/>
      <name val="Calibri"/>
      <family val="2"/>
      <scheme val="minor"/>
    </font>
    <font>
      <b/>
      <sz val="11"/>
      <color rgb="FF000000"/>
      <name val="Calibri"/>
      <family val="2"/>
      <scheme val="minor"/>
    </font>
    <font>
      <sz val="11"/>
      <name val="Arial"/>
      <family val="2"/>
    </font>
    <font>
      <sz val="11"/>
      <color theme="1"/>
      <name val="Arial"/>
      <family val="2"/>
    </font>
    <font>
      <u/>
      <sz val="11"/>
      <name val="Calibri"/>
      <family val="2"/>
      <scheme val="minor"/>
    </font>
    <font>
      <vertAlign val="superscript"/>
      <sz val="11"/>
      <name val="Calibri"/>
      <family val="2"/>
      <scheme val="minor"/>
    </font>
    <font>
      <vertAlign val="superscript"/>
      <sz val="11"/>
      <color theme="1"/>
      <name val="Calibri"/>
      <family val="2"/>
      <scheme val="minor"/>
    </font>
    <font>
      <sz val="11"/>
      <color indexed="8"/>
      <name val="Calibri"/>
      <family val="2"/>
      <scheme val="minor"/>
    </font>
    <font>
      <vertAlign val="superscript"/>
      <sz val="11"/>
      <color indexed="8"/>
      <name val="Calibri"/>
      <family val="2"/>
      <scheme val="minor"/>
    </font>
    <font>
      <b/>
      <sz val="11"/>
      <name val="Calibri"/>
      <family val="2"/>
      <scheme val="minor"/>
    </font>
    <font>
      <b/>
      <sz val="10"/>
      <color theme="1"/>
      <name val="Calibri"/>
      <family val="2"/>
      <scheme val="minor"/>
    </font>
    <font>
      <b/>
      <sz val="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thin">
        <color auto="1"/>
      </right>
      <top/>
      <bottom style="medium">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medium">
        <color auto="1"/>
      </bottom>
      <diagonal/>
    </border>
    <border>
      <left style="thin">
        <color auto="1"/>
      </left>
      <right/>
      <top style="thin">
        <color auto="1"/>
      </top>
      <bottom style="double">
        <color auto="1"/>
      </bottom>
      <diagonal/>
    </border>
    <border>
      <left/>
      <right style="thin">
        <color auto="1"/>
      </right>
      <top style="medium">
        <color auto="1"/>
      </top>
      <bottom/>
      <diagonal/>
    </border>
    <border>
      <left style="thin">
        <color auto="1"/>
      </left>
      <right/>
      <top/>
      <bottom style="thin">
        <color auto="1"/>
      </bottom>
      <diagonal/>
    </border>
    <border>
      <left/>
      <right/>
      <top style="double">
        <color auto="1"/>
      </top>
      <bottom/>
      <diagonal/>
    </border>
  </borders>
  <cellStyleXfs count="2">
    <xf numFmtId="0" fontId="0" fillId="0" borderId="0"/>
    <xf numFmtId="0" fontId="6" fillId="0" borderId="0"/>
  </cellStyleXfs>
  <cellXfs count="201">
    <xf numFmtId="0" fontId="0" fillId="0" borderId="0" xfId="0"/>
    <xf numFmtId="0" fontId="1" fillId="0" borderId="0" xfId="0" applyFont="1" applyAlignment="1">
      <alignment horizontal="center" vertical="top"/>
    </xf>
    <xf numFmtId="0" fontId="1" fillId="0" borderId="0" xfId="0" applyFont="1" applyFill="1" applyAlignment="1">
      <alignment horizontal="center" vertical="top"/>
    </xf>
    <xf numFmtId="0" fontId="2" fillId="0" borderId="0" xfId="0" applyFont="1" applyAlignment="1">
      <alignment horizontal="center" vertical="top" textRotation="9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vertical="top"/>
    </xf>
    <xf numFmtId="0" fontId="3" fillId="0" borderId="0" xfId="0" applyFont="1" applyFill="1" applyAlignment="1">
      <alignment horizontal="center" vertical="top" wrapText="1"/>
    </xf>
    <xf numFmtId="0" fontId="3" fillId="0" borderId="0" xfId="0" applyFont="1" applyFill="1" applyAlignment="1">
      <alignment horizontal="left" vertical="top" wrapText="1"/>
    </xf>
    <xf numFmtId="0" fontId="3" fillId="0" borderId="0" xfId="0" quotePrefix="1" applyFont="1" applyFill="1" applyAlignment="1">
      <alignment horizontal="left" vertical="top" wrapText="1"/>
    </xf>
    <xf numFmtId="0" fontId="3" fillId="0" borderId="0" xfId="0" applyFont="1" applyAlignment="1">
      <alignment vertical="top" wrapText="1"/>
    </xf>
    <xf numFmtId="0" fontId="1" fillId="0" borderId="0" xfId="0" applyFont="1"/>
    <xf numFmtId="0" fontId="1" fillId="0" borderId="0" xfId="0" applyFont="1" applyAlignment="1">
      <alignment horizontal="center"/>
    </xf>
    <xf numFmtId="0" fontId="0" fillId="0" borderId="0" xfId="0" applyFont="1"/>
    <xf numFmtId="0" fontId="0" fillId="0" borderId="0" xfId="0" applyFont="1" applyFill="1"/>
    <xf numFmtId="0" fontId="0" fillId="2" borderId="2" xfId="0" applyFont="1" applyFill="1" applyBorder="1"/>
    <xf numFmtId="0" fontId="0" fillId="3" borderId="2" xfId="0" applyFont="1" applyFill="1" applyBorder="1"/>
    <xf numFmtId="0" fontId="0" fillId="0" borderId="0" xfId="0" applyFont="1" applyBorder="1"/>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8" fillId="0" borderId="0" xfId="0" applyFont="1" applyAlignment="1">
      <alignment horizontal="center" vertical="center"/>
    </xf>
    <xf numFmtId="0" fontId="0" fillId="2" borderId="0" xfId="0" applyFont="1" applyFill="1" applyAlignment="1">
      <alignment horizontal="center" vertical="center"/>
    </xf>
    <xf numFmtId="2" fontId="8" fillId="2" borderId="0" xfId="0" applyNumberFormat="1" applyFont="1" applyFill="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0" fillId="0" borderId="0" xfId="0" applyFont="1" applyFill="1" applyAlignment="1">
      <alignment vertical="top"/>
    </xf>
    <xf numFmtId="0" fontId="0" fillId="0" borderId="0" xfId="0" applyFill="1"/>
    <xf numFmtId="14" fontId="9" fillId="0" borderId="0" xfId="0" applyNumberFormat="1" applyFont="1" applyBorder="1" applyAlignment="1">
      <alignment horizontal="center"/>
    </xf>
    <xf numFmtId="14" fontId="9" fillId="0" borderId="0" xfId="0" applyNumberFormat="1" applyFont="1" applyBorder="1" applyAlignment="1">
      <alignment horizontal="center" vertical="center"/>
    </xf>
    <xf numFmtId="15" fontId="10" fillId="0" borderId="3" xfId="0" applyNumberFormat="1" applyFont="1" applyFill="1" applyBorder="1" applyAlignment="1">
      <alignment horizontal="center" wrapText="1"/>
    </xf>
    <xf numFmtId="0" fontId="0" fillId="0" borderId="1" xfId="0" applyFont="1" applyFill="1" applyBorder="1"/>
    <xf numFmtId="0" fontId="0" fillId="0" borderId="0" xfId="0" applyFont="1" applyBorder="1" applyAlignment="1">
      <alignment horizontal="center"/>
    </xf>
    <xf numFmtId="2" fontId="0" fillId="0" borderId="0" xfId="0" applyNumberFormat="1" applyFont="1" applyBorder="1" applyAlignment="1">
      <alignment horizontal="center"/>
    </xf>
    <xf numFmtId="0" fontId="1" fillId="0" borderId="0" xfId="0" applyFont="1" applyFill="1" applyAlignment="1">
      <alignment horizontal="center" vertical="center"/>
    </xf>
    <xf numFmtId="0" fontId="8" fillId="0" borderId="0" xfId="0" applyFont="1" applyFill="1" applyAlignment="1">
      <alignment horizontal="center" vertical="center"/>
    </xf>
    <xf numFmtId="2" fontId="8" fillId="0" borderId="0" xfId="0" applyNumberFormat="1" applyFont="1" applyFill="1" applyAlignment="1">
      <alignment horizontal="center" vertical="center"/>
    </xf>
    <xf numFmtId="2" fontId="8"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Border="1"/>
    <xf numFmtId="0" fontId="0" fillId="0" borderId="0" xfId="0" applyFont="1" applyFill="1" applyBorder="1"/>
    <xf numFmtId="0" fontId="0" fillId="0" borderId="0" xfId="0" applyFont="1" applyAlignment="1">
      <alignment horizontal="center"/>
    </xf>
    <xf numFmtId="0" fontId="0" fillId="0" borderId="1" xfId="0" applyFont="1" applyBorder="1" applyAlignment="1">
      <alignment horizontal="center"/>
    </xf>
    <xf numFmtId="0" fontId="12" fillId="0" borderId="0" xfId="0" applyFont="1"/>
    <xf numFmtId="0" fontId="13" fillId="0" borderId="0" xfId="0" applyFont="1"/>
    <xf numFmtId="0" fontId="14" fillId="0" borderId="0" xfId="0" applyFont="1"/>
    <xf numFmtId="0" fontId="14" fillId="0" borderId="0" xfId="0" applyFont="1" applyAlignment="1">
      <alignment horizontal="center"/>
    </xf>
    <xf numFmtId="0" fontId="1" fillId="0" borderId="0" xfId="0" applyFont="1" applyFill="1" applyBorder="1" applyAlignment="1">
      <alignment horizontal="center" vertical="center"/>
    </xf>
    <xf numFmtId="0" fontId="1" fillId="2" borderId="0" xfId="0" applyFont="1" applyFill="1" applyAlignment="1">
      <alignment horizontal="center"/>
    </xf>
    <xf numFmtId="2" fontId="1" fillId="3" borderId="0" xfId="0" applyNumberFormat="1" applyFont="1" applyFill="1" applyAlignment="1">
      <alignment horizontal="center"/>
    </xf>
    <xf numFmtId="2" fontId="1" fillId="2" borderId="0" xfId="0" applyNumberFormat="1"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6" fillId="0" borderId="0" xfId="0" applyFont="1"/>
    <xf numFmtId="0" fontId="1" fillId="0" borderId="0" xfId="0" applyFont="1" applyFill="1" applyAlignment="1">
      <alignment horizontal="center"/>
    </xf>
    <xf numFmtId="2" fontId="0" fillId="0" borderId="0" xfId="0" applyNumberFormat="1" applyFill="1" applyBorder="1" applyAlignment="1">
      <alignment horizontal="center"/>
    </xf>
    <xf numFmtId="2" fontId="1" fillId="0" borderId="0" xfId="0" applyNumberFormat="1" applyFont="1" applyFill="1" applyAlignment="1">
      <alignment horizontal="center"/>
    </xf>
    <xf numFmtId="2" fontId="0" fillId="0" borderId="0" xfId="0" applyNumberFormat="1" applyFont="1"/>
    <xf numFmtId="0" fontId="0" fillId="0" borderId="0" xfId="0" applyFont="1" applyAlignment="1">
      <alignment vertical="center"/>
    </xf>
    <xf numFmtId="0" fontId="1" fillId="0" borderId="1" xfId="0" applyFont="1" applyBorder="1" applyAlignment="1">
      <alignment horizontal="center" vertical="center"/>
    </xf>
    <xf numFmtId="2" fontId="16" fillId="2" borderId="0" xfId="0" applyNumberFormat="1" applyFont="1" applyFill="1" applyAlignment="1">
      <alignment horizontal="center" vertical="center"/>
    </xf>
    <xf numFmtId="0" fontId="0" fillId="0" borderId="0" xfId="0" applyFont="1" applyAlignment="1">
      <alignment vertical="top"/>
    </xf>
    <xf numFmtId="0" fontId="17" fillId="0" borderId="0" xfId="0" applyFont="1" applyAlignment="1">
      <alignment vertical="top"/>
    </xf>
    <xf numFmtId="0" fontId="1" fillId="0" borderId="0" xfId="0" applyFont="1" applyBorder="1" applyAlignment="1">
      <alignment horizontal="center" vertical="center" wrapText="1"/>
    </xf>
    <xf numFmtId="0" fontId="0" fillId="0" borderId="5" xfId="0" applyFont="1" applyBorder="1"/>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7" fillId="0" borderId="6" xfId="0" applyFont="1" applyFill="1" applyBorder="1" applyAlignment="1">
      <alignment horizontal="center" vertical="top" wrapText="1"/>
    </xf>
    <xf numFmtId="0" fontId="8"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horizontal="left" vertical="center"/>
    </xf>
    <xf numFmtId="0" fontId="0" fillId="0" borderId="3" xfId="0" applyFont="1" applyFill="1" applyBorder="1"/>
    <xf numFmtId="14" fontId="3" fillId="0" borderId="0" xfId="0" applyNumberFormat="1" applyFont="1" applyFill="1" applyBorder="1" applyAlignment="1">
      <alignment horizontal="left"/>
    </xf>
    <xf numFmtId="0" fontId="22" fillId="0" borderId="0" xfId="0" applyFont="1"/>
    <xf numFmtId="0" fontId="3" fillId="0" borderId="0" xfId="0" applyFont="1"/>
    <xf numFmtId="0" fontId="24" fillId="4" borderId="8" xfId="0" applyFont="1" applyFill="1" applyBorder="1"/>
    <xf numFmtId="0" fontId="9" fillId="4" borderId="8" xfId="0" applyFont="1" applyFill="1" applyBorder="1" applyAlignment="1">
      <alignment horizontal="center"/>
    </xf>
    <xf numFmtId="15" fontId="9" fillId="4" borderId="8" xfId="0" applyNumberFormat="1" applyFont="1" applyFill="1" applyBorder="1" applyAlignment="1">
      <alignment horizontal="center"/>
    </xf>
    <xf numFmtId="0" fontId="3" fillId="4" borderId="8" xfId="0" applyFont="1" applyFill="1" applyBorder="1" applyAlignment="1">
      <alignment horizontal="center" vertical="center"/>
    </xf>
    <xf numFmtId="2" fontId="3" fillId="4" borderId="8" xfId="0" applyNumberFormat="1" applyFont="1" applyFill="1" applyBorder="1" applyAlignment="1">
      <alignment horizontal="center" vertical="center"/>
    </xf>
    <xf numFmtId="0" fontId="3" fillId="4" borderId="8" xfId="0" applyFont="1" applyFill="1" applyBorder="1"/>
    <xf numFmtId="2" fontId="3" fillId="4" borderId="8" xfId="0" applyNumberFormat="1"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8" fillId="0" borderId="0" xfId="0" applyFont="1" applyBorder="1" applyAlignment="1">
      <alignment vertical="center"/>
    </xf>
    <xf numFmtId="1" fontId="10" fillId="0" borderId="0" xfId="0" applyNumberFormat="1" applyFont="1" applyFill="1" applyBorder="1" applyAlignment="1">
      <alignment horizontal="center" wrapText="1"/>
    </xf>
    <xf numFmtId="0" fontId="25" fillId="0" borderId="0" xfId="0" applyFont="1" applyFill="1" applyAlignment="1">
      <alignment horizontal="center"/>
    </xf>
    <xf numFmtId="10" fontId="3" fillId="0" borderId="0" xfId="0" applyNumberFormat="1" applyFont="1" applyFill="1" applyAlignment="1">
      <alignment horizontal="center"/>
    </xf>
    <xf numFmtId="9" fontId="24" fillId="0" borderId="0" xfId="0" applyNumberFormat="1" applyFont="1" applyAlignment="1">
      <alignment horizontal="center"/>
    </xf>
    <xf numFmtId="10" fontId="24" fillId="0" borderId="0" xfId="0" applyNumberFormat="1" applyFont="1" applyAlignment="1">
      <alignment horizontal="center"/>
    </xf>
    <xf numFmtId="2" fontId="26" fillId="0" borderId="0" xfId="0" applyNumberFormat="1" applyFont="1" applyFill="1" applyAlignment="1">
      <alignment horizontal="center"/>
    </xf>
    <xf numFmtId="0" fontId="26" fillId="0" borderId="0" xfId="0" applyFont="1" applyFill="1" applyAlignment="1">
      <alignment horizontal="center"/>
    </xf>
    <xf numFmtId="2" fontId="24" fillId="0" borderId="0" xfId="0" applyNumberFormat="1" applyFont="1" applyFill="1" applyAlignment="1">
      <alignment horizontal="center"/>
    </xf>
    <xf numFmtId="1" fontId="9" fillId="0" borderId="0" xfId="0" applyNumberFormat="1" applyFont="1" applyFill="1" applyBorder="1" applyAlignment="1">
      <alignment horizontal="center" wrapText="1"/>
    </xf>
    <xf numFmtId="15" fontId="9" fillId="0" borderId="3" xfId="0" applyNumberFormat="1" applyFont="1" applyFill="1" applyBorder="1" applyAlignment="1">
      <alignment horizontal="center" wrapText="1"/>
    </xf>
    <xf numFmtId="0" fontId="9" fillId="0" borderId="0" xfId="0" applyFont="1" applyBorder="1" applyAlignment="1">
      <alignment horizontal="center"/>
    </xf>
    <xf numFmtId="0" fontId="9" fillId="0" borderId="0" xfId="0" applyFont="1" applyFill="1" applyBorder="1" applyAlignment="1">
      <alignment horizontal="center" wrapText="1"/>
    </xf>
    <xf numFmtId="15" fontId="9" fillId="0" borderId="3"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5" fontId="9" fillId="0" borderId="0" xfId="0" applyNumberFormat="1" applyFont="1" applyBorder="1" applyAlignment="1">
      <alignment horizontal="center"/>
    </xf>
    <xf numFmtId="0" fontId="3" fillId="0" borderId="0" xfId="0" applyFont="1" applyFill="1" applyAlignment="1">
      <alignment horizontal="center" vertical="center"/>
    </xf>
    <xf numFmtId="0" fontId="24" fillId="0" borderId="0" xfId="0" applyFont="1" applyFill="1" applyAlignment="1">
      <alignment horizontal="center"/>
    </xf>
    <xf numFmtId="0" fontId="24" fillId="0" borderId="0" xfId="0" applyFont="1" applyFill="1" applyAlignment="1">
      <alignment horizontal="center" vertical="center"/>
    </xf>
    <xf numFmtId="0" fontId="3" fillId="0" borderId="0" xfId="0" applyFont="1" applyAlignment="1">
      <alignment horizontal="center" vertical="center"/>
    </xf>
    <xf numFmtId="2" fontId="3" fillId="3" borderId="0" xfId="0" applyNumberFormat="1" applyFont="1" applyFill="1" applyAlignment="1">
      <alignment horizontal="center" vertical="center"/>
    </xf>
    <xf numFmtId="2" fontId="3" fillId="2"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Border="1"/>
    <xf numFmtId="2"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2" borderId="0" xfId="0" applyFont="1" applyFill="1" applyAlignment="1">
      <alignment horizontal="center" vertical="center"/>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xf>
    <xf numFmtId="2" fontId="3" fillId="0" borderId="0" xfId="0" applyNumberFormat="1" applyFont="1" applyAlignment="1">
      <alignment horizontal="center" vertical="center"/>
    </xf>
    <xf numFmtId="0" fontId="3" fillId="3" borderId="0" xfId="0" applyFont="1" applyFill="1" applyAlignment="1">
      <alignment horizontal="center"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2" fontId="3" fillId="0" borderId="0" xfId="0" applyNumberFormat="1" applyFont="1" applyFill="1" applyBorder="1"/>
    <xf numFmtId="0" fontId="3" fillId="0" borderId="0" xfId="0" applyNumberFormat="1" applyFont="1" applyBorder="1" applyAlignment="1">
      <alignment horizontal="center"/>
    </xf>
    <xf numFmtId="0" fontId="3" fillId="0" borderId="4" xfId="0" applyFont="1" applyFill="1" applyBorder="1" applyAlignment="1">
      <alignment horizontal="center" vertical="center"/>
    </xf>
    <xf numFmtId="0" fontId="3" fillId="0" borderId="0" xfId="0" applyFont="1" applyFill="1"/>
    <xf numFmtId="0" fontId="3" fillId="0" borderId="0" xfId="0" applyNumberFormat="1" applyFont="1" applyFill="1" applyBorder="1" applyAlignment="1">
      <alignment horizontal="center"/>
    </xf>
    <xf numFmtId="0" fontId="3" fillId="0" borderId="0" xfId="0" applyFont="1" applyFill="1" applyBorder="1"/>
    <xf numFmtId="2" fontId="1" fillId="0" borderId="0" xfId="0" applyNumberFormat="1" applyFont="1" applyAlignment="1">
      <alignment horizontal="center"/>
    </xf>
    <xf numFmtId="10" fontId="3" fillId="0" borderId="4" xfId="0" applyNumberFormat="1" applyFont="1" applyFill="1" applyBorder="1" applyAlignment="1">
      <alignment horizontal="center"/>
    </xf>
    <xf numFmtId="10" fontId="3" fillId="0" borderId="0" xfId="0" applyNumberFormat="1" applyFont="1" applyFill="1" applyBorder="1" applyAlignment="1">
      <alignment horizont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1" applyFont="1" applyBorder="1" applyAlignment="1">
      <alignment horizontal="center"/>
    </xf>
    <xf numFmtId="0" fontId="3" fillId="0" borderId="0" xfId="1" applyFont="1" applyFill="1" applyBorder="1" applyAlignment="1">
      <alignment horizontal="center"/>
    </xf>
    <xf numFmtId="0" fontId="6" fillId="0" borderId="0" xfId="1" applyFont="1" applyFill="1" applyBorder="1" applyAlignment="1">
      <alignment horizontal="center"/>
    </xf>
    <xf numFmtId="0" fontId="3" fillId="4" borderId="8" xfId="1" applyFont="1" applyFill="1" applyBorder="1" applyAlignment="1">
      <alignment horizontal="center"/>
    </xf>
    <xf numFmtId="0" fontId="14" fillId="0" borderId="0" xfId="0" applyFont="1" applyBorder="1" applyAlignment="1">
      <alignment horizontal="center"/>
    </xf>
    <xf numFmtId="0" fontId="1" fillId="0" borderId="10" xfId="0" applyFont="1" applyFill="1" applyBorder="1" applyAlignment="1">
      <alignment horizontal="center" vertical="center" wrapText="1"/>
    </xf>
    <xf numFmtId="0" fontId="24" fillId="0" borderId="0" xfId="0" applyFont="1" applyAlignment="1">
      <alignment horizontal="center"/>
    </xf>
    <xf numFmtId="164" fontId="1"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9" fontId="24" fillId="0" borderId="0" xfId="0" applyNumberFormat="1" applyFont="1" applyBorder="1" applyAlignment="1">
      <alignment horizontal="center"/>
    </xf>
    <xf numFmtId="2" fontId="1" fillId="0" borderId="0" xfId="0" applyNumberFormat="1" applyFont="1" applyFill="1" applyBorder="1" applyAlignment="1">
      <alignment horizontal="center" vertical="center"/>
    </xf>
    <xf numFmtId="2" fontId="24" fillId="0" borderId="0" xfId="0" applyNumberFormat="1" applyFont="1" applyFill="1" applyBorder="1" applyAlignment="1">
      <alignment horizontal="center" vertical="center"/>
    </xf>
    <xf numFmtId="2" fontId="24" fillId="0" borderId="0" xfId="0" applyNumberFormat="1" applyFont="1" applyFill="1" applyBorder="1" applyAlignment="1">
      <alignment horizontal="center"/>
    </xf>
    <xf numFmtId="9" fontId="24" fillId="0" borderId="0" xfId="0" applyNumberFormat="1" applyFont="1" applyFill="1" applyBorder="1" applyAlignment="1">
      <alignment horizontal="center"/>
    </xf>
    <xf numFmtId="0" fontId="24" fillId="0" borderId="0" xfId="0" applyFont="1" applyFill="1" applyBorder="1" applyAlignment="1">
      <alignment horizontal="center"/>
    </xf>
    <xf numFmtId="49" fontId="3" fillId="0" borderId="0" xfId="0" applyNumberFormat="1" applyFont="1" applyFill="1" applyBorder="1" applyAlignment="1">
      <alignment horizont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0" fillId="0" borderId="13" xfId="0" applyFont="1" applyBorder="1"/>
    <xf numFmtId="0" fontId="0" fillId="0" borderId="7" xfId="0" applyFont="1" applyBorder="1"/>
    <xf numFmtId="0" fontId="0" fillId="0" borderId="4" xfId="0" applyFont="1" applyBorder="1"/>
    <xf numFmtId="0" fontId="0" fillId="0" borderId="3" xfId="0" applyFont="1" applyBorder="1"/>
    <xf numFmtId="0" fontId="3" fillId="0" borderId="4" xfId="0" applyFont="1" applyBorder="1"/>
    <xf numFmtId="0" fontId="3" fillId="0" borderId="4" xfId="0" applyFont="1" applyFill="1" applyBorder="1"/>
    <xf numFmtId="0" fontId="3" fillId="0" borderId="3" xfId="0" applyFont="1" applyFill="1" applyBorder="1"/>
    <xf numFmtId="0" fontId="3" fillId="0" borderId="4" xfId="0" applyFont="1" applyBorder="1" applyAlignment="1">
      <alignment horizontal="center"/>
    </xf>
    <xf numFmtId="0" fontId="3" fillId="4" borderId="14" xfId="0" applyFont="1" applyFill="1" applyBorder="1" applyAlignment="1">
      <alignment horizontal="center"/>
    </xf>
    <xf numFmtId="0" fontId="14" fillId="0" borderId="4" xfId="0" applyFont="1" applyBorder="1"/>
    <xf numFmtId="0" fontId="14" fillId="0" borderId="0" xfId="0" applyFont="1" applyBorder="1"/>
    <xf numFmtId="0" fontId="14" fillId="0" borderId="3" xfId="0" applyFont="1" applyBorder="1"/>
    <xf numFmtId="0" fontId="1" fillId="0" borderId="4" xfId="0" applyFont="1" applyBorder="1"/>
    <xf numFmtId="0" fontId="1" fillId="0" borderId="0" xfId="0" applyFont="1" applyBorder="1"/>
    <xf numFmtId="0" fontId="1" fillId="0" borderId="3" xfId="0" applyFont="1" applyBorder="1"/>
    <xf numFmtId="0" fontId="12" fillId="0" borderId="4" xfId="0" applyFont="1" applyBorder="1"/>
    <xf numFmtId="0" fontId="12" fillId="0" borderId="0" xfId="0" applyFont="1" applyBorder="1"/>
    <xf numFmtId="0" fontId="12" fillId="0" borderId="3" xfId="0" applyFont="1" applyBorder="1"/>
    <xf numFmtId="0" fontId="13" fillId="0" borderId="4" xfId="0" applyFont="1" applyBorder="1"/>
    <xf numFmtId="0" fontId="13" fillId="0" borderId="0" xfId="0" applyFont="1" applyBorder="1"/>
    <xf numFmtId="0" fontId="13" fillId="0" borderId="3" xfId="0" applyFont="1" applyBorder="1"/>
    <xf numFmtId="0" fontId="3" fillId="4" borderId="14" xfId="0" applyFont="1" applyFill="1" applyBorder="1"/>
    <xf numFmtId="0" fontId="0" fillId="5" borderId="0" xfId="0" applyFill="1"/>
    <xf numFmtId="0" fontId="0" fillId="6" borderId="0" xfId="0" applyFill="1"/>
    <xf numFmtId="0" fontId="0" fillId="0" borderId="15" xfId="0" applyBorder="1"/>
    <xf numFmtId="0" fontId="0" fillId="0" borderId="3" xfId="0" applyBorder="1"/>
    <xf numFmtId="0" fontId="0" fillId="7" borderId="3" xfId="0" applyFill="1" applyBorder="1"/>
    <xf numFmtId="0" fontId="3" fillId="0" borderId="16" xfId="0" applyFont="1" applyFill="1" applyBorder="1" applyAlignment="1">
      <alignment horizontal="center" vertical="center"/>
    </xf>
    <xf numFmtId="0" fontId="3" fillId="4" borderId="14" xfId="0" applyFont="1" applyFill="1" applyBorder="1" applyAlignment="1">
      <alignment horizontal="center" vertical="center"/>
    </xf>
    <xf numFmtId="10" fontId="24" fillId="0" borderId="4" xfId="0" applyNumberFormat="1" applyFont="1" applyBorder="1" applyAlignment="1">
      <alignment horizontal="center"/>
    </xf>
    <xf numFmtId="0" fontId="1" fillId="0" borderId="4" xfId="0" applyFont="1" applyFill="1" applyBorder="1" applyAlignment="1">
      <alignment horizontal="center" vertical="center"/>
    </xf>
    <xf numFmtId="2" fontId="1" fillId="3" borderId="4" xfId="0" applyNumberFormat="1" applyFont="1" applyFill="1" applyBorder="1" applyAlignment="1">
      <alignment horizontal="center"/>
    </xf>
    <xf numFmtId="0" fontId="24" fillId="4" borderId="14" xfId="0" applyFont="1" applyFill="1" applyBorder="1"/>
    <xf numFmtId="9" fontId="24" fillId="0" borderId="17" xfId="0" applyNumberFormat="1" applyFont="1" applyBorder="1" applyAlignment="1">
      <alignment horizontal="center"/>
    </xf>
    <xf numFmtId="0" fontId="1" fillId="0" borderId="12" xfId="0" applyFont="1" applyBorder="1" applyAlignment="1">
      <alignment horizontal="center" vertical="center" wrapText="1"/>
    </xf>
    <xf numFmtId="2" fontId="0" fillId="0" borderId="1" xfId="0" applyNumberFormat="1" applyFont="1" applyBorder="1"/>
    <xf numFmtId="2" fontId="3" fillId="0" borderId="0" xfId="0" applyNumberFormat="1" applyFont="1" applyBorder="1"/>
    <xf numFmtId="2" fontId="3" fillId="0" borderId="4" xfId="0" applyNumberFormat="1" applyFont="1" applyBorder="1"/>
    <xf numFmtId="1" fontId="3" fillId="0" borderId="0" xfId="0" applyNumberFormat="1" applyFont="1" applyBorder="1"/>
    <xf numFmtId="2" fontId="0" fillId="0" borderId="0" xfId="0" applyNumberFormat="1" applyFont="1" applyBorder="1"/>
  </cellXfs>
  <cellStyles count="2">
    <cellStyle name="Normal" xfId="0" builtinId="0"/>
    <cellStyle name="Normal 2" xfId="1"/>
  </cellStyles>
  <dxfs count="0"/>
  <tableStyles count="0" defaultTableStyle="TableStyleMedium2" defaultPivotStyle="PivotStyleLight16"/>
  <colors>
    <mruColors>
      <color rgb="FF006600"/>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tabSelected="1" topLeftCell="C1" zoomScale="85" zoomScaleNormal="85" zoomScalePageLayoutView="85" workbookViewId="0">
      <pane ySplit="1" topLeftCell="A2" activePane="bottomLeft" state="frozen"/>
      <selection pane="bottomLeft" activeCell="O14" sqref="O14"/>
    </sheetView>
  </sheetViews>
  <sheetFormatPr baseColWidth="10" defaultColWidth="8.83203125" defaultRowHeight="14" x14ac:dyDescent="0"/>
  <cols>
    <col min="1" max="1" width="20.83203125" style="18" customWidth="1"/>
    <col min="2" max="3" width="15.6640625" style="18" customWidth="1"/>
    <col min="4" max="4" width="17.6640625" style="18" customWidth="1"/>
    <col min="5" max="5" width="18.6640625" style="18" customWidth="1"/>
    <col min="6" max="6" width="15" style="18" customWidth="1"/>
    <col min="7" max="7" width="15.5" style="18" customWidth="1"/>
    <col min="8" max="8" width="15.33203125" style="18" customWidth="1"/>
    <col min="9" max="9" width="14.5" style="18" customWidth="1"/>
    <col min="10" max="10" width="17.5" style="18" customWidth="1"/>
    <col min="11" max="11" width="15" style="18" customWidth="1"/>
    <col min="12" max="12" width="33.83203125" style="19" customWidth="1"/>
    <col min="13" max="13" width="28.6640625" style="49" customWidth="1"/>
    <col min="14" max="14" width="19.6640625" style="22" customWidth="1"/>
    <col min="15" max="15" width="20.33203125" style="18" customWidth="1"/>
    <col min="16" max="16" width="19.83203125" style="18" customWidth="1"/>
    <col min="17" max="17" width="21.83203125" style="18" customWidth="1"/>
    <col min="18" max="18" width="24.1640625" style="18" customWidth="1"/>
    <col min="19" max="19" width="34.33203125" style="18" customWidth="1"/>
    <col min="20" max="20" width="17.33203125" style="50" customWidth="1"/>
    <col min="21" max="21" width="37.83203125" style="18" customWidth="1"/>
    <col min="22" max="22" width="20.5" style="50" customWidth="1"/>
    <col min="23" max="24" width="19.6640625" style="18" customWidth="1"/>
    <col min="25" max="25" width="15.5" style="18" customWidth="1"/>
    <col min="26" max="16384" width="8.83203125" style="18"/>
  </cols>
  <sheetData>
    <row r="1" spans="1:24" ht="15" thickBot="1">
      <c r="S1" s="22"/>
    </row>
    <row r="2" spans="1:24" ht="19.5" customHeight="1" thickBot="1">
      <c r="A2" s="20"/>
      <c r="B2" s="16" t="s">
        <v>181</v>
      </c>
      <c r="C2" s="81" t="s">
        <v>336</v>
      </c>
      <c r="H2" s="49"/>
      <c r="I2" s="19"/>
      <c r="M2" s="72" t="s">
        <v>178</v>
      </c>
      <c r="S2" s="22"/>
    </row>
    <row r="3" spans="1:24" ht="17" thickBot="1">
      <c r="A3" s="21"/>
      <c r="B3" s="16" t="s">
        <v>275</v>
      </c>
      <c r="C3" s="81" t="s">
        <v>338</v>
      </c>
      <c r="H3" s="49"/>
      <c r="I3" s="19"/>
      <c r="M3" s="94"/>
      <c r="S3" s="22"/>
      <c r="T3" s="94"/>
      <c r="U3" s="94"/>
    </row>
    <row r="4" spans="1:24" ht="16">
      <c r="A4" s="49"/>
      <c r="B4" s="16"/>
      <c r="C4" s="81" t="s">
        <v>278</v>
      </c>
      <c r="H4" s="49"/>
      <c r="I4" s="19"/>
      <c r="M4" s="79" t="s">
        <v>269</v>
      </c>
      <c r="S4" s="22"/>
      <c r="T4" s="140"/>
      <c r="U4" s="77"/>
    </row>
    <row r="5" spans="1:24" ht="16">
      <c r="A5" s="49"/>
      <c r="C5" s="18" t="s">
        <v>337</v>
      </c>
      <c r="H5" s="49"/>
      <c r="I5" s="19"/>
      <c r="M5" s="79" t="s">
        <v>270</v>
      </c>
      <c r="S5" s="22"/>
      <c r="T5" s="140"/>
      <c r="U5" s="77"/>
    </row>
    <row r="6" spans="1:24" ht="16">
      <c r="A6" s="49"/>
      <c r="C6" s="82" t="s">
        <v>279</v>
      </c>
      <c r="H6" s="80"/>
      <c r="I6" s="19"/>
      <c r="M6" s="79" t="s">
        <v>271</v>
      </c>
      <c r="S6" s="22"/>
      <c r="T6" s="140"/>
      <c r="U6" s="77"/>
    </row>
    <row r="7" spans="1:24" ht="16">
      <c r="A7" s="49"/>
      <c r="C7" s="83" t="s">
        <v>280</v>
      </c>
      <c r="H7" s="80"/>
      <c r="I7" s="19"/>
      <c r="M7" s="79" t="s">
        <v>272</v>
      </c>
      <c r="S7" s="22"/>
      <c r="T7" s="140"/>
      <c r="U7" s="78"/>
    </row>
    <row r="8" spans="1:24">
      <c r="D8" s="49"/>
      <c r="M8" s="79" t="s">
        <v>273</v>
      </c>
      <c r="S8" s="22"/>
      <c r="T8" s="141"/>
      <c r="U8" s="78"/>
    </row>
    <row r="9" spans="1:24">
      <c r="D9" s="49"/>
      <c r="M9" s="79" t="s">
        <v>274</v>
      </c>
      <c r="S9" s="22"/>
      <c r="T9" s="140"/>
      <c r="U9" s="95"/>
    </row>
    <row r="10" spans="1:24" ht="15" thickBot="1">
      <c r="A10" s="48"/>
      <c r="B10" s="48"/>
      <c r="C10" s="48"/>
      <c r="D10" s="39"/>
      <c r="E10" s="48"/>
      <c r="M10" s="39"/>
      <c r="S10" s="48"/>
    </row>
    <row r="11" spans="1:24" s="73" customFormat="1" ht="40.5" customHeight="1" thickBot="1">
      <c r="A11" s="23" t="s">
        <v>260</v>
      </c>
      <c r="B11" s="23" t="s">
        <v>288</v>
      </c>
      <c r="C11" s="23" t="s">
        <v>289</v>
      </c>
      <c r="D11" s="23" t="s">
        <v>185</v>
      </c>
      <c r="E11" s="23" t="s">
        <v>97</v>
      </c>
      <c r="F11" s="74" t="s">
        <v>262</v>
      </c>
      <c r="G11" s="74" t="s">
        <v>261</v>
      </c>
      <c r="H11" s="74" t="s">
        <v>265</v>
      </c>
      <c r="I11" s="74" t="s">
        <v>264</v>
      </c>
      <c r="J11" s="74" t="s">
        <v>266</v>
      </c>
      <c r="K11" s="74" t="s">
        <v>263</v>
      </c>
      <c r="L11" s="75" t="s">
        <v>277</v>
      </c>
      <c r="M11" s="147" t="s">
        <v>276</v>
      </c>
      <c r="N11" s="160" t="s">
        <v>339</v>
      </c>
      <c r="O11" s="74" t="s">
        <v>340</v>
      </c>
      <c r="P11" s="74" t="s">
        <v>343</v>
      </c>
      <c r="Q11" s="74" t="s">
        <v>341</v>
      </c>
      <c r="R11" s="195" t="s">
        <v>342</v>
      </c>
      <c r="S11" s="147" t="s">
        <v>267</v>
      </c>
      <c r="T11" s="76" t="s">
        <v>55</v>
      </c>
      <c r="U11" s="75" t="s">
        <v>268</v>
      </c>
      <c r="V11" s="75" t="s">
        <v>173</v>
      </c>
      <c r="W11" s="75" t="s">
        <v>176</v>
      </c>
      <c r="X11" s="75"/>
    </row>
    <row r="12" spans="1:24" s="48" customFormat="1" ht="33" customHeight="1" thickBot="1">
      <c r="A12" s="23"/>
      <c r="B12" s="23"/>
      <c r="C12" s="23"/>
      <c r="D12" s="23"/>
      <c r="E12" s="23"/>
      <c r="F12" s="23" t="s">
        <v>23</v>
      </c>
      <c r="G12" s="23" t="s">
        <v>23</v>
      </c>
      <c r="H12" s="23" t="s">
        <v>23</v>
      </c>
      <c r="I12" s="23" t="s">
        <v>23</v>
      </c>
      <c r="J12" s="23" t="s">
        <v>23</v>
      </c>
      <c r="K12" s="23" t="s">
        <v>23</v>
      </c>
      <c r="L12" s="23" t="s">
        <v>23</v>
      </c>
      <c r="M12" s="23" t="s">
        <v>23</v>
      </c>
      <c r="N12" s="161"/>
      <c r="R12" s="162"/>
      <c r="S12" s="23" t="s">
        <v>23</v>
      </c>
      <c r="T12" s="46"/>
      <c r="U12" s="46" t="s">
        <v>184</v>
      </c>
      <c r="V12" s="51"/>
    </row>
    <row r="13" spans="1:24" ht="16">
      <c r="A13" s="24" t="s">
        <v>179</v>
      </c>
      <c r="B13" s="93"/>
      <c r="C13" s="93"/>
      <c r="D13" s="24"/>
      <c r="E13" s="24"/>
      <c r="F13" s="26">
        <v>0.5</v>
      </c>
      <c r="G13" s="25">
        <v>0.35</v>
      </c>
      <c r="H13" s="25">
        <v>0.25</v>
      </c>
      <c r="I13" s="25">
        <v>0.25</v>
      </c>
      <c r="J13" s="25">
        <v>0.25</v>
      </c>
      <c r="K13" s="26">
        <v>0.3</v>
      </c>
      <c r="L13" s="42" t="s">
        <v>247</v>
      </c>
      <c r="M13" s="149">
        <v>0.6</v>
      </c>
      <c r="N13" s="163"/>
      <c r="O13" s="22"/>
      <c r="P13" s="22"/>
      <c r="Q13" s="22"/>
      <c r="R13" s="164"/>
      <c r="S13" s="42">
        <v>0.09</v>
      </c>
    </row>
    <row r="14" spans="1:24" s="48" customFormat="1" ht="17" thickBot="1">
      <c r="A14" s="28" t="s">
        <v>180</v>
      </c>
      <c r="B14" s="68"/>
      <c r="C14" s="68"/>
      <c r="D14" s="68"/>
      <c r="E14" s="28"/>
      <c r="F14" s="68">
        <v>1.71</v>
      </c>
      <c r="G14" s="27">
        <v>1.6</v>
      </c>
      <c r="H14" s="68">
        <v>1.59</v>
      </c>
      <c r="I14" s="27">
        <v>1.4</v>
      </c>
      <c r="J14" s="28">
        <v>1.48</v>
      </c>
      <c r="K14" s="28">
        <v>1.25</v>
      </c>
      <c r="L14" s="47"/>
      <c r="M14" s="47"/>
      <c r="N14" s="161"/>
      <c r="O14" s="196"/>
      <c r="R14" s="162"/>
      <c r="T14" s="51"/>
      <c r="V14" s="51"/>
    </row>
    <row r="15" spans="1:24">
      <c r="A15" s="36" t="s">
        <v>98</v>
      </c>
      <c r="B15" s="96">
        <v>1</v>
      </c>
      <c r="C15" s="96">
        <v>3</v>
      </c>
      <c r="D15" s="36" t="s">
        <v>186</v>
      </c>
      <c r="E15" s="38">
        <v>41053</v>
      </c>
      <c r="F15" s="30">
        <v>1.63</v>
      </c>
      <c r="G15" s="29" t="s">
        <v>56</v>
      </c>
      <c r="H15" s="31">
        <v>0.64400000000000002</v>
      </c>
      <c r="I15" s="29" t="s">
        <v>56</v>
      </c>
      <c r="J15" s="29" t="s">
        <v>56</v>
      </c>
      <c r="K15" s="31">
        <v>0.32600000000000001</v>
      </c>
      <c r="L15" s="43">
        <v>0.73</v>
      </c>
      <c r="M15" s="150"/>
      <c r="N15" s="163">
        <v>3.45</v>
      </c>
      <c r="O15" s="200">
        <v>2.6</v>
      </c>
      <c r="P15"/>
      <c r="Q15" s="183"/>
      <c r="R15" s="185"/>
      <c r="S15" s="41" t="s">
        <v>49</v>
      </c>
      <c r="T15" s="142">
        <v>35.369999999999997</v>
      </c>
      <c r="U15" s="41">
        <f t="shared" ref="U15:U77" si="0">S15/T15*100</f>
        <v>0.33927056827820185</v>
      </c>
      <c r="V15" s="40" t="s">
        <v>33</v>
      </c>
    </row>
    <row r="16" spans="1:24" s="83" customFormat="1">
      <c r="A16" s="107" t="s">
        <v>99</v>
      </c>
      <c r="B16" s="104">
        <v>1</v>
      </c>
      <c r="C16" s="104">
        <v>2</v>
      </c>
      <c r="D16" s="107" t="s">
        <v>187</v>
      </c>
      <c r="E16" s="105">
        <v>41136</v>
      </c>
      <c r="F16" s="115">
        <v>2.9</v>
      </c>
      <c r="G16" s="114" t="s">
        <v>56</v>
      </c>
      <c r="H16" s="116">
        <v>0.83799999999999997</v>
      </c>
      <c r="I16" s="114" t="s">
        <v>56</v>
      </c>
      <c r="J16" s="116">
        <v>0.40500000000000003</v>
      </c>
      <c r="K16" s="114" t="s">
        <v>56</v>
      </c>
      <c r="L16" s="117">
        <v>1.3900000000000001</v>
      </c>
      <c r="M16" s="118"/>
      <c r="N16" s="198">
        <v>5.0429999999999993</v>
      </c>
      <c r="O16" s="197">
        <v>4.1429999999999998</v>
      </c>
      <c r="P16"/>
      <c r="Q16" s="183"/>
      <c r="R16" s="186"/>
      <c r="S16" s="119"/>
      <c r="T16" s="142">
        <v>55.07</v>
      </c>
      <c r="U16" s="120"/>
      <c r="V16" s="121">
        <v>22</v>
      </c>
    </row>
    <row r="17" spans="1:22" s="83" customFormat="1">
      <c r="A17" s="107" t="s">
        <v>100</v>
      </c>
      <c r="B17" s="104">
        <v>2</v>
      </c>
      <c r="C17" s="104">
        <v>3</v>
      </c>
      <c r="D17" s="107" t="s">
        <v>186</v>
      </c>
      <c r="E17" s="105">
        <v>41180</v>
      </c>
      <c r="F17" s="114" t="s">
        <v>56</v>
      </c>
      <c r="G17" s="114" t="s">
        <v>56</v>
      </c>
      <c r="H17" s="116">
        <v>0.39200000000000002</v>
      </c>
      <c r="I17" s="116">
        <v>0.307</v>
      </c>
      <c r="J17" s="116">
        <v>0.441</v>
      </c>
      <c r="K17" s="114" t="s">
        <v>56</v>
      </c>
      <c r="L17" s="117">
        <v>1.46</v>
      </c>
      <c r="M17" s="118"/>
      <c r="N17" s="165">
        <v>2.29</v>
      </c>
      <c r="O17" s="119">
        <v>1.1400000000000001</v>
      </c>
      <c r="P17" s="184"/>
      <c r="Q17"/>
      <c r="R17" s="186"/>
      <c r="S17" s="119"/>
      <c r="T17" s="142">
        <v>25</v>
      </c>
      <c r="U17" s="120"/>
      <c r="V17" s="121">
        <v>22</v>
      </c>
    </row>
    <row r="18" spans="1:22" s="83" customFormat="1">
      <c r="A18" s="107" t="s">
        <v>101</v>
      </c>
      <c r="B18" s="104">
        <v>1</v>
      </c>
      <c r="C18" s="104">
        <v>1</v>
      </c>
      <c r="D18" s="107" t="s">
        <v>188</v>
      </c>
      <c r="E18" s="105">
        <v>41075</v>
      </c>
      <c r="F18" s="114" t="s">
        <v>56</v>
      </c>
      <c r="G18" s="114" t="s">
        <v>56</v>
      </c>
      <c r="H18" s="116">
        <v>0.36799999999999999</v>
      </c>
      <c r="I18" s="116">
        <v>0.33900000000000002</v>
      </c>
      <c r="J18" s="116">
        <v>0.41</v>
      </c>
      <c r="K18" s="116">
        <v>0.39600000000000002</v>
      </c>
      <c r="L18" s="117">
        <v>1.57</v>
      </c>
      <c r="M18" s="118"/>
      <c r="N18" s="198">
        <v>2.363</v>
      </c>
      <c r="O18" s="197">
        <v>1.5130000000000001</v>
      </c>
      <c r="P18" s="184"/>
      <c r="Q18"/>
      <c r="R18" s="186"/>
      <c r="S18" s="119"/>
      <c r="T18" s="142">
        <v>206.79</v>
      </c>
      <c r="U18" s="120"/>
      <c r="V18" s="122">
        <v>22</v>
      </c>
    </row>
    <row r="19" spans="1:22" s="83" customFormat="1">
      <c r="A19" s="107" t="s">
        <v>102</v>
      </c>
      <c r="B19" s="104">
        <v>1</v>
      </c>
      <c r="C19" s="104">
        <v>1</v>
      </c>
      <c r="D19" s="107" t="s">
        <v>188</v>
      </c>
      <c r="E19" s="105">
        <v>41075</v>
      </c>
      <c r="F19" s="114" t="s">
        <v>56</v>
      </c>
      <c r="G19" s="114" t="s">
        <v>56</v>
      </c>
      <c r="H19" s="116">
        <v>0.30099999999999999</v>
      </c>
      <c r="I19" s="116">
        <v>0.3</v>
      </c>
      <c r="J19" s="116">
        <v>0.40200000000000002</v>
      </c>
      <c r="K19" s="114" t="s">
        <v>56</v>
      </c>
      <c r="L19" s="117">
        <v>1.6500000000000001</v>
      </c>
      <c r="M19" s="118"/>
      <c r="N19" s="198">
        <v>2.153</v>
      </c>
      <c r="O19" s="197">
        <v>1.0030000000000001</v>
      </c>
      <c r="P19" s="184"/>
      <c r="Q19"/>
      <c r="R19" s="186"/>
      <c r="S19" s="119"/>
      <c r="T19" s="142">
        <v>107.76</v>
      </c>
      <c r="U19" s="120"/>
      <c r="V19" s="122">
        <v>22</v>
      </c>
    </row>
    <row r="20" spans="1:22" s="83" customFormat="1">
      <c r="A20" s="107" t="s">
        <v>103</v>
      </c>
      <c r="B20" s="104">
        <v>1</v>
      </c>
      <c r="C20" s="104">
        <v>1</v>
      </c>
      <c r="D20" s="107" t="s">
        <v>188</v>
      </c>
      <c r="E20" s="105">
        <v>41114</v>
      </c>
      <c r="F20" s="114" t="s">
        <v>56</v>
      </c>
      <c r="G20" s="114" t="s">
        <v>56</v>
      </c>
      <c r="H20" s="116">
        <v>0.38400000000000001</v>
      </c>
      <c r="I20" s="123">
        <v>0.34</v>
      </c>
      <c r="J20" s="116">
        <v>0.40600000000000003</v>
      </c>
      <c r="K20" s="114" t="s">
        <v>56</v>
      </c>
      <c r="L20" s="117">
        <v>0.78</v>
      </c>
      <c r="M20" s="118"/>
      <c r="N20" s="165">
        <v>2.2799999999999998</v>
      </c>
      <c r="O20" s="119">
        <v>1.1299999999999999</v>
      </c>
      <c r="P20"/>
      <c r="Q20" s="183"/>
      <c r="R20" s="186"/>
      <c r="S20" s="119"/>
      <c r="T20" s="142">
        <v>25.18</v>
      </c>
      <c r="U20" s="120"/>
      <c r="V20" s="122">
        <v>22</v>
      </c>
    </row>
    <row r="21" spans="1:22" s="83" customFormat="1">
      <c r="A21" s="107" t="s">
        <v>104</v>
      </c>
      <c r="B21" s="104">
        <v>2</v>
      </c>
      <c r="C21" s="104">
        <v>2</v>
      </c>
      <c r="D21" s="107" t="s">
        <v>187</v>
      </c>
      <c r="E21" s="105">
        <v>41219</v>
      </c>
      <c r="F21" s="116">
        <v>0.53200000000000003</v>
      </c>
      <c r="G21" s="114" t="s">
        <v>56</v>
      </c>
      <c r="H21" s="114" t="s">
        <v>56</v>
      </c>
      <c r="I21" s="116">
        <v>0.316</v>
      </c>
      <c r="J21" s="116">
        <v>0.41899999999999998</v>
      </c>
      <c r="K21" s="116">
        <v>0.56100000000000005</v>
      </c>
      <c r="L21" s="117">
        <v>1.57</v>
      </c>
      <c r="M21" s="118"/>
      <c r="N21" s="198">
        <v>2.4279999999999999</v>
      </c>
      <c r="O21" s="197">
        <v>1.8280000000000001</v>
      </c>
      <c r="P21"/>
      <c r="Q21" s="183"/>
      <c r="R21" s="186"/>
      <c r="S21" s="119"/>
      <c r="T21" s="142">
        <v>154.02000000000001</v>
      </c>
      <c r="U21" s="120"/>
      <c r="V21" s="122">
        <v>22</v>
      </c>
    </row>
    <row r="22" spans="1:22" s="83" customFormat="1">
      <c r="A22" s="107" t="s">
        <v>105</v>
      </c>
      <c r="B22" s="104">
        <v>3</v>
      </c>
      <c r="C22" s="104">
        <v>3</v>
      </c>
      <c r="D22" s="107" t="s">
        <v>186</v>
      </c>
      <c r="E22" s="105">
        <v>41277</v>
      </c>
      <c r="F22" s="114" t="s">
        <v>56</v>
      </c>
      <c r="G22" s="114" t="s">
        <v>56</v>
      </c>
      <c r="H22" s="116">
        <v>0.39</v>
      </c>
      <c r="I22" s="116">
        <v>0.29699999999999999</v>
      </c>
      <c r="J22" s="116">
        <v>0.41799999999999998</v>
      </c>
      <c r="K22" s="114" t="s">
        <v>56</v>
      </c>
      <c r="L22" s="117">
        <v>1.29</v>
      </c>
      <c r="M22" s="118"/>
      <c r="N22" s="198">
        <v>2.2549999999999999</v>
      </c>
      <c r="O22" s="197">
        <v>1.105</v>
      </c>
      <c r="P22" s="184"/>
      <c r="Q22"/>
      <c r="R22" s="186"/>
      <c r="S22" s="119"/>
      <c r="T22" s="142">
        <v>239.64</v>
      </c>
      <c r="U22" s="120"/>
      <c r="V22" s="121">
        <v>22</v>
      </c>
    </row>
    <row r="23" spans="1:22" s="83" customFormat="1">
      <c r="A23" s="107" t="s">
        <v>106</v>
      </c>
      <c r="B23" s="104">
        <v>1</v>
      </c>
      <c r="C23" s="104">
        <v>1</v>
      </c>
      <c r="D23" s="107" t="s">
        <v>188</v>
      </c>
      <c r="E23" s="105">
        <v>41117</v>
      </c>
      <c r="F23" s="116">
        <v>1.63</v>
      </c>
      <c r="G23" s="114" t="s">
        <v>56</v>
      </c>
      <c r="H23" s="116">
        <v>0.45700000000000002</v>
      </c>
      <c r="I23" s="114" t="s">
        <v>56</v>
      </c>
      <c r="J23" s="116">
        <v>0.40799999999999997</v>
      </c>
      <c r="K23" s="114" t="s">
        <v>56</v>
      </c>
      <c r="L23" s="117">
        <v>1.36</v>
      </c>
      <c r="M23" s="118"/>
      <c r="N23" s="198">
        <v>3.3949999999999996</v>
      </c>
      <c r="O23" s="197">
        <v>2.4949999999999997</v>
      </c>
      <c r="P23"/>
      <c r="Q23" s="183"/>
      <c r="R23" s="186"/>
      <c r="S23" s="119"/>
      <c r="T23" s="142">
        <v>221.99</v>
      </c>
      <c r="U23" s="120"/>
      <c r="V23" s="121">
        <v>21</v>
      </c>
    </row>
    <row r="24" spans="1:22" s="83" customFormat="1">
      <c r="A24" s="107" t="s">
        <v>107</v>
      </c>
      <c r="B24" s="104">
        <v>2</v>
      </c>
      <c r="C24" s="104">
        <v>2</v>
      </c>
      <c r="D24" s="107" t="s">
        <v>187</v>
      </c>
      <c r="E24" s="105">
        <v>41213</v>
      </c>
      <c r="F24" s="114" t="s">
        <v>56</v>
      </c>
      <c r="G24" s="114" t="s">
        <v>56</v>
      </c>
      <c r="H24" s="114" t="s">
        <v>56</v>
      </c>
      <c r="I24" s="116">
        <v>0.317</v>
      </c>
      <c r="J24" s="116">
        <v>0.41899999999999998</v>
      </c>
      <c r="K24" s="114" t="s">
        <v>56</v>
      </c>
      <c r="L24" s="117">
        <v>1.7599999999999998</v>
      </c>
      <c r="M24" s="118"/>
      <c r="N24" s="198">
        <v>2.1360000000000001</v>
      </c>
      <c r="O24" s="197">
        <v>0.73599999999999999</v>
      </c>
      <c r="P24" s="184"/>
      <c r="Q24"/>
      <c r="R24" s="186"/>
      <c r="S24" s="119"/>
      <c r="T24" s="142">
        <v>47.48</v>
      </c>
      <c r="U24" s="120"/>
      <c r="V24" s="121">
        <v>22</v>
      </c>
    </row>
    <row r="25" spans="1:22" s="83" customFormat="1">
      <c r="A25" s="107" t="s">
        <v>108</v>
      </c>
      <c r="B25" s="104">
        <v>3</v>
      </c>
      <c r="C25" s="104">
        <v>3</v>
      </c>
      <c r="D25" s="107" t="s">
        <v>186</v>
      </c>
      <c r="E25" s="105">
        <v>41277</v>
      </c>
      <c r="F25" s="116">
        <v>0.65</v>
      </c>
      <c r="G25" s="114" t="s">
        <v>56</v>
      </c>
      <c r="H25" s="116">
        <v>0.38400000000000001</v>
      </c>
      <c r="I25" s="114" t="s">
        <v>56</v>
      </c>
      <c r="J25" s="116">
        <v>0.39900000000000002</v>
      </c>
      <c r="K25" s="116">
        <v>0.30099999999999999</v>
      </c>
      <c r="L25" s="117">
        <v>2.6500000000000004</v>
      </c>
      <c r="M25" s="118"/>
      <c r="N25" s="198">
        <v>2.3340000000000001</v>
      </c>
      <c r="O25" s="197">
        <v>1.734</v>
      </c>
      <c r="P25"/>
      <c r="Q25"/>
      <c r="R25" s="187"/>
      <c r="S25" s="119"/>
      <c r="T25" s="142">
        <v>28.91</v>
      </c>
      <c r="U25" s="120"/>
      <c r="V25" s="121">
        <v>26</v>
      </c>
    </row>
    <row r="26" spans="1:22" s="83" customFormat="1">
      <c r="A26" s="107" t="s">
        <v>109</v>
      </c>
      <c r="B26" s="104">
        <v>1</v>
      </c>
      <c r="C26" s="104">
        <v>1</v>
      </c>
      <c r="D26" s="107" t="s">
        <v>188</v>
      </c>
      <c r="E26" s="105">
        <v>41232</v>
      </c>
      <c r="F26" s="114" t="s">
        <v>56</v>
      </c>
      <c r="G26" s="114" t="s">
        <v>56</v>
      </c>
      <c r="H26" s="116">
        <v>0.30599999999999999</v>
      </c>
      <c r="I26" s="116">
        <v>0.308</v>
      </c>
      <c r="J26" s="116">
        <v>0.39400000000000002</v>
      </c>
      <c r="K26" s="116">
        <v>0.33600000000000002</v>
      </c>
      <c r="L26" s="117">
        <v>2.7300000000000004</v>
      </c>
      <c r="M26" s="118"/>
      <c r="N26" s="198">
        <v>2.194</v>
      </c>
      <c r="O26" s="197">
        <v>1.3439999999999999</v>
      </c>
      <c r="P26"/>
      <c r="Q26"/>
      <c r="R26" s="187"/>
      <c r="S26" s="122" t="s">
        <v>56</v>
      </c>
      <c r="T26" s="143">
        <v>27.44</v>
      </c>
      <c r="U26" s="122" t="s">
        <v>56</v>
      </c>
      <c r="V26" s="121" t="s">
        <v>56</v>
      </c>
    </row>
    <row r="27" spans="1:22" s="83" customFormat="1">
      <c r="A27" s="107" t="s">
        <v>110</v>
      </c>
      <c r="B27" s="104">
        <v>1</v>
      </c>
      <c r="C27" s="104">
        <v>1</v>
      </c>
      <c r="D27" s="107" t="s">
        <v>187</v>
      </c>
      <c r="E27" s="105">
        <v>41232</v>
      </c>
      <c r="F27" s="114" t="s">
        <v>56</v>
      </c>
      <c r="G27" s="114" t="s">
        <v>56</v>
      </c>
      <c r="H27" s="116">
        <v>0.30399999999999999</v>
      </c>
      <c r="I27" s="114" t="s">
        <v>56</v>
      </c>
      <c r="J27" s="114" t="s">
        <v>56</v>
      </c>
      <c r="K27" s="114" t="s">
        <v>56</v>
      </c>
      <c r="L27" s="111">
        <v>3.82</v>
      </c>
      <c r="M27" s="124"/>
      <c r="N27" s="198">
        <v>1.954</v>
      </c>
      <c r="O27" s="197">
        <v>0.30399999999999999</v>
      </c>
      <c r="P27"/>
      <c r="Q27"/>
      <c r="R27" s="187"/>
      <c r="S27" s="125" t="s">
        <v>36</v>
      </c>
      <c r="T27" s="143">
        <v>31.08</v>
      </c>
      <c r="U27" s="125">
        <f t="shared" si="0"/>
        <v>0.90090090090090102</v>
      </c>
      <c r="V27" s="121" t="s">
        <v>33</v>
      </c>
    </row>
    <row r="28" spans="1:22" s="83" customFormat="1">
      <c r="A28" s="109" t="s">
        <v>111</v>
      </c>
      <c r="B28" s="104">
        <v>1</v>
      </c>
      <c r="C28" s="104">
        <v>1</v>
      </c>
      <c r="D28" s="109" t="s">
        <v>188</v>
      </c>
      <c r="E28" s="108">
        <v>41232</v>
      </c>
      <c r="F28" s="114" t="s">
        <v>56</v>
      </c>
      <c r="G28" s="114" t="s">
        <v>56</v>
      </c>
      <c r="H28" s="116">
        <v>0.42299999999999999</v>
      </c>
      <c r="I28" s="116">
        <v>0.34899999999999998</v>
      </c>
      <c r="J28" s="116">
        <v>0.41599999999999998</v>
      </c>
      <c r="K28" s="116">
        <v>0.51500000000000001</v>
      </c>
      <c r="L28" s="117">
        <v>0.97</v>
      </c>
      <c r="M28" s="118"/>
      <c r="N28" s="198">
        <v>2.5529999999999999</v>
      </c>
      <c r="O28" s="197">
        <v>1.7029999999999998</v>
      </c>
      <c r="P28"/>
      <c r="Q28" s="183"/>
      <c r="R28" s="186"/>
      <c r="S28" s="125" t="s">
        <v>37</v>
      </c>
      <c r="T28" s="143">
        <v>147.03</v>
      </c>
      <c r="U28" s="125">
        <f t="shared" si="0"/>
        <v>0.23804665714480039</v>
      </c>
      <c r="V28" s="121" t="s">
        <v>33</v>
      </c>
    </row>
    <row r="29" spans="1:22" s="83" customFormat="1">
      <c r="A29" s="107" t="s">
        <v>112</v>
      </c>
      <c r="B29" s="104">
        <v>1</v>
      </c>
      <c r="C29" s="104">
        <v>1</v>
      </c>
      <c r="D29" s="107" t="s">
        <v>188</v>
      </c>
      <c r="E29" s="105">
        <v>41233</v>
      </c>
      <c r="F29" s="123">
        <v>0.68</v>
      </c>
      <c r="G29" s="114" t="s">
        <v>56</v>
      </c>
      <c r="H29" s="116">
        <v>0.31</v>
      </c>
      <c r="I29" s="116">
        <v>0.33700000000000002</v>
      </c>
      <c r="J29" s="116">
        <v>0.51300000000000001</v>
      </c>
      <c r="K29" s="116">
        <v>0.318</v>
      </c>
      <c r="L29" s="117">
        <v>2.4</v>
      </c>
      <c r="M29" s="118"/>
      <c r="N29" s="198">
        <v>2.508</v>
      </c>
      <c r="O29" s="197">
        <v>2.1579999999999999</v>
      </c>
      <c r="P29" s="184"/>
      <c r="Q29"/>
      <c r="R29" s="186"/>
      <c r="S29" s="125" t="s">
        <v>38</v>
      </c>
      <c r="T29" s="143">
        <v>52.66</v>
      </c>
      <c r="U29" s="125">
        <f t="shared" si="0"/>
        <v>0.20888720091150778</v>
      </c>
      <c r="V29" s="121" t="s">
        <v>33</v>
      </c>
    </row>
    <row r="30" spans="1:22" s="83" customFormat="1">
      <c r="A30" s="107" t="s">
        <v>113</v>
      </c>
      <c r="B30" s="104">
        <v>2</v>
      </c>
      <c r="C30" s="104">
        <v>2</v>
      </c>
      <c r="D30" s="107" t="s">
        <v>187</v>
      </c>
      <c r="E30" s="105">
        <v>41344</v>
      </c>
      <c r="F30" s="116">
        <v>0.67100000000000004</v>
      </c>
      <c r="G30" s="114" t="s">
        <v>56</v>
      </c>
      <c r="H30" s="116">
        <v>0.34100000000000003</v>
      </c>
      <c r="I30" s="116">
        <v>0.30099999999999999</v>
      </c>
      <c r="J30" s="116">
        <v>0.42299999999999999</v>
      </c>
      <c r="K30" s="126" t="s">
        <v>56</v>
      </c>
      <c r="L30" s="117">
        <v>2.64</v>
      </c>
      <c r="M30" s="118"/>
      <c r="N30" s="198">
        <v>2.3859999999999997</v>
      </c>
      <c r="O30" s="197">
        <v>1.736</v>
      </c>
      <c r="P30"/>
      <c r="Q30"/>
      <c r="R30" s="187"/>
      <c r="S30" s="122" t="s">
        <v>56</v>
      </c>
      <c r="T30" s="143">
        <v>24.99</v>
      </c>
      <c r="U30" s="122" t="s">
        <v>56</v>
      </c>
      <c r="V30" s="121" t="s">
        <v>56</v>
      </c>
    </row>
    <row r="31" spans="1:22" s="83" customFormat="1">
      <c r="A31" s="107" t="s">
        <v>114</v>
      </c>
      <c r="B31" s="104">
        <v>3</v>
      </c>
      <c r="C31" s="104">
        <v>3</v>
      </c>
      <c r="D31" s="107" t="s">
        <v>186</v>
      </c>
      <c r="E31" s="105">
        <v>41387</v>
      </c>
      <c r="F31" s="116">
        <v>0.83799999999999997</v>
      </c>
      <c r="G31" s="114" t="s">
        <v>56</v>
      </c>
      <c r="H31" s="116">
        <v>0.36</v>
      </c>
      <c r="I31" s="116">
        <v>0.29499999999999998</v>
      </c>
      <c r="J31" s="116">
        <v>0.47899999999999998</v>
      </c>
      <c r="K31" s="126" t="s">
        <v>56</v>
      </c>
      <c r="L31" s="117">
        <v>1.6500000000000001</v>
      </c>
      <c r="M31" s="118"/>
      <c r="N31" s="198">
        <v>2.6219999999999999</v>
      </c>
      <c r="O31" s="197">
        <v>1.972</v>
      </c>
      <c r="P31"/>
      <c r="Q31" s="183"/>
      <c r="R31" s="186"/>
      <c r="S31" s="122" t="s">
        <v>56</v>
      </c>
      <c r="T31" s="143">
        <v>13.74</v>
      </c>
      <c r="U31" s="122" t="s">
        <v>56</v>
      </c>
      <c r="V31" s="121" t="s">
        <v>56</v>
      </c>
    </row>
    <row r="32" spans="1:22" s="83" customFormat="1">
      <c r="A32" s="107" t="s">
        <v>115</v>
      </c>
      <c r="B32" s="104">
        <v>1</v>
      </c>
      <c r="C32" s="104">
        <v>1</v>
      </c>
      <c r="D32" s="107" t="s">
        <v>188</v>
      </c>
      <c r="E32" s="105">
        <v>41233</v>
      </c>
      <c r="F32" s="116">
        <v>0.86399999999999999</v>
      </c>
      <c r="G32" s="114" t="s">
        <v>56</v>
      </c>
      <c r="H32" s="116">
        <v>0.437</v>
      </c>
      <c r="I32" s="116">
        <v>0.31900000000000001</v>
      </c>
      <c r="J32" s="116">
        <v>0.45200000000000001</v>
      </c>
      <c r="K32" s="116">
        <v>0.311</v>
      </c>
      <c r="L32" s="117">
        <v>1.6400000000000001</v>
      </c>
      <c r="M32" s="118"/>
      <c r="N32" s="198">
        <v>2.7330000000000001</v>
      </c>
      <c r="O32" s="197">
        <v>2.383</v>
      </c>
      <c r="P32"/>
      <c r="Q32" s="183"/>
      <c r="R32" s="186"/>
      <c r="S32" s="125" t="s">
        <v>39</v>
      </c>
      <c r="T32" s="143">
        <v>91.94</v>
      </c>
      <c r="U32" s="125">
        <f t="shared" si="0"/>
        <v>0.22840983249945618</v>
      </c>
      <c r="V32" s="121" t="s">
        <v>33</v>
      </c>
    </row>
    <row r="33" spans="1:22" s="83" customFormat="1">
      <c r="A33" s="107" t="s">
        <v>116</v>
      </c>
      <c r="B33" s="104">
        <v>1</v>
      </c>
      <c r="C33" s="104">
        <v>1</v>
      </c>
      <c r="D33" s="107" t="s">
        <v>187</v>
      </c>
      <c r="E33" s="105">
        <v>41235</v>
      </c>
      <c r="F33" s="114" t="s">
        <v>56</v>
      </c>
      <c r="G33" s="114" t="s">
        <v>56</v>
      </c>
      <c r="H33" s="114" t="s">
        <v>56</v>
      </c>
      <c r="I33" s="116">
        <v>0.30099999999999999</v>
      </c>
      <c r="J33" s="116">
        <v>0.38800000000000001</v>
      </c>
      <c r="K33" s="116">
        <v>0.33400000000000002</v>
      </c>
      <c r="L33" s="117">
        <v>0.70000000000000007</v>
      </c>
      <c r="M33" s="118"/>
      <c r="N33" s="198">
        <v>2.1230000000000002</v>
      </c>
      <c r="O33" s="197">
        <v>1.0230000000000001</v>
      </c>
      <c r="P33"/>
      <c r="Q33" s="183"/>
      <c r="R33" s="186"/>
      <c r="S33" s="122" t="s">
        <v>56</v>
      </c>
      <c r="T33" s="143">
        <v>53.65</v>
      </c>
      <c r="U33" s="122" t="s">
        <v>56</v>
      </c>
      <c r="V33" s="121" t="s">
        <v>56</v>
      </c>
    </row>
    <row r="34" spans="1:22" s="83" customFormat="1">
      <c r="A34" s="107" t="s">
        <v>117</v>
      </c>
      <c r="B34" s="104">
        <v>1</v>
      </c>
      <c r="C34" s="104">
        <v>1</v>
      </c>
      <c r="D34" s="107" t="s">
        <v>188</v>
      </c>
      <c r="E34" s="105">
        <v>41235</v>
      </c>
      <c r="F34" s="114" t="s">
        <v>56</v>
      </c>
      <c r="G34" s="114" t="s">
        <v>56</v>
      </c>
      <c r="H34" s="116">
        <v>0.32500000000000001</v>
      </c>
      <c r="I34" s="123" t="s">
        <v>56</v>
      </c>
      <c r="J34" s="116">
        <v>0.45800000000000002</v>
      </c>
      <c r="K34" s="114" t="s">
        <v>56</v>
      </c>
      <c r="L34" s="117">
        <v>1.61</v>
      </c>
      <c r="M34" s="118"/>
      <c r="N34" s="198">
        <v>2.1829999999999998</v>
      </c>
      <c r="O34" s="197">
        <v>0.78300000000000003</v>
      </c>
      <c r="P34" s="184"/>
      <c r="Q34"/>
      <c r="R34" s="186"/>
      <c r="S34" s="122" t="s">
        <v>56</v>
      </c>
      <c r="T34" s="143">
        <v>38.78</v>
      </c>
      <c r="U34" s="122" t="s">
        <v>56</v>
      </c>
      <c r="V34" s="121" t="s">
        <v>56</v>
      </c>
    </row>
    <row r="35" spans="1:22" s="83" customFormat="1">
      <c r="A35" s="107" t="s">
        <v>118</v>
      </c>
      <c r="B35" s="104">
        <v>1</v>
      </c>
      <c r="C35" s="104">
        <v>1</v>
      </c>
      <c r="D35" s="107" t="s">
        <v>188</v>
      </c>
      <c r="E35" s="105">
        <v>41235</v>
      </c>
      <c r="F35" s="123">
        <v>0.81</v>
      </c>
      <c r="G35" s="114" t="s">
        <v>56</v>
      </c>
      <c r="H35" s="116">
        <v>0.439</v>
      </c>
      <c r="I35" s="116">
        <v>0.30599999999999999</v>
      </c>
      <c r="J35" s="116">
        <v>0.40100000000000002</v>
      </c>
      <c r="K35" s="114" t="s">
        <v>56</v>
      </c>
      <c r="L35" s="117">
        <v>1.51</v>
      </c>
      <c r="M35" s="118"/>
      <c r="N35" s="198">
        <v>2.6059999999999999</v>
      </c>
      <c r="O35" s="197">
        <v>1.9560000000000002</v>
      </c>
      <c r="P35"/>
      <c r="Q35" s="183"/>
      <c r="R35" s="186"/>
      <c r="S35" s="121"/>
      <c r="T35" s="142">
        <v>31.36</v>
      </c>
      <c r="U35" s="120"/>
      <c r="V35" s="121" t="s">
        <v>40</v>
      </c>
    </row>
    <row r="36" spans="1:22" s="83" customFormat="1">
      <c r="A36" s="107" t="s">
        <v>119</v>
      </c>
      <c r="B36" s="104">
        <v>2</v>
      </c>
      <c r="C36" s="104">
        <v>2</v>
      </c>
      <c r="D36" s="107" t="s">
        <v>187</v>
      </c>
      <c r="E36" s="105">
        <v>41387</v>
      </c>
      <c r="F36" s="114" t="s">
        <v>56</v>
      </c>
      <c r="G36" s="114" t="s">
        <v>56</v>
      </c>
      <c r="H36" s="116">
        <v>0.39</v>
      </c>
      <c r="I36" s="116">
        <v>0.32700000000000001</v>
      </c>
      <c r="J36" s="116">
        <v>0.43099999999999999</v>
      </c>
      <c r="K36" s="114" t="s">
        <v>56</v>
      </c>
      <c r="L36" s="117">
        <v>2.04</v>
      </c>
      <c r="M36" s="118"/>
      <c r="N36" s="198">
        <v>2.298</v>
      </c>
      <c r="O36" s="197">
        <v>1.1480000000000001</v>
      </c>
      <c r="P36" s="184"/>
      <c r="Q36"/>
      <c r="R36" s="186"/>
      <c r="S36" s="120">
        <v>0.1</v>
      </c>
      <c r="T36" s="142">
        <v>37.28</v>
      </c>
      <c r="U36" s="120">
        <f t="shared" si="0"/>
        <v>0.26824034334763946</v>
      </c>
      <c r="V36" s="121">
        <v>0</v>
      </c>
    </row>
    <row r="37" spans="1:22" s="83" customFormat="1">
      <c r="A37" s="36" t="s">
        <v>120</v>
      </c>
      <c r="B37" s="104">
        <v>1</v>
      </c>
      <c r="C37" s="104">
        <v>1</v>
      </c>
      <c r="D37" s="36" t="s">
        <v>188</v>
      </c>
      <c r="E37" s="105">
        <v>41240</v>
      </c>
      <c r="F37" s="116">
        <v>0.93700000000000006</v>
      </c>
      <c r="G37" s="114" t="s">
        <v>56</v>
      </c>
      <c r="H37" s="116">
        <v>0.308</v>
      </c>
      <c r="I37" s="116">
        <v>0.29699999999999999</v>
      </c>
      <c r="J37" s="116">
        <v>0.4</v>
      </c>
      <c r="K37" s="114" t="s">
        <v>56</v>
      </c>
      <c r="L37" s="117">
        <v>1.1600000000000001</v>
      </c>
      <c r="M37" s="118"/>
      <c r="N37" s="198">
        <v>2.5920000000000001</v>
      </c>
      <c r="O37" s="197">
        <v>1.9420000000000002</v>
      </c>
      <c r="P37"/>
      <c r="Q37" s="183"/>
      <c r="R37" s="186"/>
      <c r="S37" s="121" t="s">
        <v>39</v>
      </c>
      <c r="T37" s="142">
        <v>177.21</v>
      </c>
      <c r="U37" s="120">
        <f t="shared" si="0"/>
        <v>0.11850347045877772</v>
      </c>
      <c r="V37" s="121" t="s">
        <v>33</v>
      </c>
    </row>
    <row r="38" spans="1:22" s="83" customFormat="1">
      <c r="A38" s="36" t="s">
        <v>121</v>
      </c>
      <c r="B38" s="104">
        <v>1</v>
      </c>
      <c r="C38" s="104">
        <v>1</v>
      </c>
      <c r="D38" s="36" t="s">
        <v>187</v>
      </c>
      <c r="E38" s="105">
        <v>41240</v>
      </c>
      <c r="F38" s="116">
        <v>0.64300000000000002</v>
      </c>
      <c r="G38" s="114" t="s">
        <v>56</v>
      </c>
      <c r="H38" s="116">
        <v>0.50800000000000001</v>
      </c>
      <c r="I38" s="116">
        <v>0.32100000000000001</v>
      </c>
      <c r="J38" s="116">
        <v>0.40400000000000003</v>
      </c>
      <c r="K38" s="114" t="s">
        <v>56</v>
      </c>
      <c r="L38" s="117">
        <v>1.8199999999999998</v>
      </c>
      <c r="M38" s="118"/>
      <c r="N38" s="198">
        <v>2.5259999999999998</v>
      </c>
      <c r="O38" s="197">
        <v>1.8759999999999999</v>
      </c>
      <c r="P38"/>
      <c r="Q38" s="183"/>
      <c r="R38" s="186"/>
      <c r="S38" s="121" t="s">
        <v>36</v>
      </c>
      <c r="T38" s="142">
        <v>68.87</v>
      </c>
      <c r="U38" s="120">
        <f t="shared" si="0"/>
        <v>0.40656308987948309</v>
      </c>
      <c r="V38" s="121" t="s">
        <v>33</v>
      </c>
    </row>
    <row r="39" spans="1:22" s="83" customFormat="1">
      <c r="A39" s="36" t="s">
        <v>122</v>
      </c>
      <c r="B39" s="104">
        <v>2</v>
      </c>
      <c r="C39" s="104">
        <v>2</v>
      </c>
      <c r="D39" s="36" t="s">
        <v>187</v>
      </c>
      <c r="E39" s="105">
        <v>41306</v>
      </c>
      <c r="F39" s="116">
        <v>0.78400000000000003</v>
      </c>
      <c r="G39" s="114" t="s">
        <v>56</v>
      </c>
      <c r="H39" s="116">
        <v>0.33</v>
      </c>
      <c r="I39" s="116">
        <v>0.33100000000000002</v>
      </c>
      <c r="J39" s="116">
        <v>0.435</v>
      </c>
      <c r="K39" s="114" t="s">
        <v>56</v>
      </c>
      <c r="L39" s="117">
        <v>3.11</v>
      </c>
      <c r="M39" s="118"/>
      <c r="N39" s="165">
        <v>2.5299999999999998</v>
      </c>
      <c r="O39" s="119">
        <v>1.8800000000000001</v>
      </c>
      <c r="P39"/>
      <c r="Q39"/>
      <c r="R39" s="187"/>
      <c r="S39" s="119"/>
      <c r="T39" s="142">
        <v>10.64</v>
      </c>
      <c r="U39" s="120"/>
      <c r="V39" s="121">
        <v>26</v>
      </c>
    </row>
    <row r="40" spans="1:22" s="83" customFormat="1">
      <c r="A40" s="36" t="s">
        <v>123</v>
      </c>
      <c r="B40" s="104">
        <v>3</v>
      </c>
      <c r="C40" s="104">
        <v>3</v>
      </c>
      <c r="D40" s="36" t="s">
        <v>186</v>
      </c>
      <c r="E40" s="105">
        <v>41344</v>
      </c>
      <c r="F40" s="114" t="s">
        <v>56</v>
      </c>
      <c r="G40" s="114" t="s">
        <v>56</v>
      </c>
      <c r="H40" s="116">
        <v>0.501</v>
      </c>
      <c r="I40" s="116">
        <v>0.37</v>
      </c>
      <c r="J40" s="116">
        <v>0.41699999999999998</v>
      </c>
      <c r="K40" s="114" t="s">
        <v>56</v>
      </c>
      <c r="L40" s="117">
        <v>1.2</v>
      </c>
      <c r="M40" s="118"/>
      <c r="N40" s="198">
        <v>2.4379999999999997</v>
      </c>
      <c r="O40" s="197">
        <v>1.288</v>
      </c>
      <c r="P40"/>
      <c r="Q40" s="183"/>
      <c r="R40" s="186"/>
      <c r="S40" s="120">
        <v>0.2</v>
      </c>
      <c r="T40" s="142">
        <v>34.979999999999997</v>
      </c>
      <c r="U40" s="120">
        <f t="shared" si="0"/>
        <v>0.5717552887364209</v>
      </c>
      <c r="V40" s="121">
        <v>0</v>
      </c>
    </row>
    <row r="41" spans="1:22" s="83" customFormat="1">
      <c r="A41" s="37" t="s">
        <v>124</v>
      </c>
      <c r="B41" s="104">
        <v>1</v>
      </c>
      <c r="C41" s="104">
        <v>1</v>
      </c>
      <c r="D41" s="37" t="s">
        <v>188</v>
      </c>
      <c r="E41" s="108">
        <v>41240</v>
      </c>
      <c r="F41" s="114" t="s">
        <v>56</v>
      </c>
      <c r="G41" s="114" t="s">
        <v>56</v>
      </c>
      <c r="H41" s="114" t="s">
        <v>24</v>
      </c>
      <c r="I41" s="116">
        <v>0.34100000000000003</v>
      </c>
      <c r="J41" s="116">
        <v>0.38900000000000001</v>
      </c>
      <c r="K41" s="116">
        <v>0.30599999999999999</v>
      </c>
      <c r="L41" s="117">
        <v>1.21</v>
      </c>
      <c r="M41" s="118"/>
      <c r="N41" s="198">
        <v>2.1360000000000001</v>
      </c>
      <c r="O41" s="197">
        <v>1.036</v>
      </c>
      <c r="P41" s="184"/>
      <c r="Q41"/>
      <c r="R41" s="186"/>
      <c r="S41" s="122" t="s">
        <v>56</v>
      </c>
      <c r="T41" s="143">
        <v>42.85</v>
      </c>
      <c r="U41" s="122" t="s">
        <v>56</v>
      </c>
      <c r="V41" s="121" t="s">
        <v>56</v>
      </c>
    </row>
    <row r="42" spans="1:22" s="83" customFormat="1">
      <c r="A42" s="36" t="s">
        <v>125</v>
      </c>
      <c r="B42" s="104">
        <v>1</v>
      </c>
      <c r="C42" s="104">
        <v>1</v>
      </c>
      <c r="D42" s="36" t="s">
        <v>188</v>
      </c>
      <c r="E42" s="105">
        <v>41246</v>
      </c>
      <c r="F42" s="123">
        <v>0.55000000000000004</v>
      </c>
      <c r="G42" s="114" t="s">
        <v>56</v>
      </c>
      <c r="H42" s="116">
        <v>0.34399999999999997</v>
      </c>
      <c r="I42" s="126" t="s">
        <v>56</v>
      </c>
      <c r="J42" s="116">
        <v>0.42399999999999999</v>
      </c>
      <c r="K42" s="116">
        <v>0.373</v>
      </c>
      <c r="L42" s="117">
        <v>1.31</v>
      </c>
      <c r="M42" s="118"/>
      <c r="N42" s="198">
        <v>2.2909999999999999</v>
      </c>
      <c r="O42" s="197">
        <v>1.6909999999999998</v>
      </c>
      <c r="P42"/>
      <c r="Q42" s="183"/>
      <c r="R42" s="186"/>
      <c r="S42" s="125" t="s">
        <v>41</v>
      </c>
      <c r="T42" s="143">
        <v>254.46</v>
      </c>
      <c r="U42" s="125">
        <f t="shared" si="0"/>
        <v>0.24758311718934214</v>
      </c>
      <c r="V42" s="121" t="s">
        <v>33</v>
      </c>
    </row>
    <row r="43" spans="1:22" s="83" customFormat="1">
      <c r="A43" s="36" t="s">
        <v>126</v>
      </c>
      <c r="B43" s="104">
        <v>1</v>
      </c>
      <c r="C43" s="104">
        <v>1</v>
      </c>
      <c r="D43" s="36" t="s">
        <v>188</v>
      </c>
      <c r="E43" s="105">
        <v>41248</v>
      </c>
      <c r="F43" s="127">
        <v>2.4700000000000002</v>
      </c>
      <c r="G43" s="114" t="s">
        <v>56</v>
      </c>
      <c r="H43" s="116">
        <v>0.99099999999999999</v>
      </c>
      <c r="I43" s="114" t="s">
        <v>56</v>
      </c>
      <c r="J43" s="116">
        <v>0.42799999999999999</v>
      </c>
      <c r="K43" s="114" t="s">
        <v>56</v>
      </c>
      <c r="L43" s="117">
        <v>0.69000000000000006</v>
      </c>
      <c r="M43" s="118"/>
      <c r="N43" s="198">
        <v>4.7889999999999997</v>
      </c>
      <c r="O43" s="197">
        <v>3.8890000000000002</v>
      </c>
      <c r="P43"/>
      <c r="Q43" s="183"/>
      <c r="R43" s="186"/>
      <c r="S43" s="125"/>
      <c r="T43" s="143">
        <v>226.18</v>
      </c>
      <c r="U43" s="125"/>
      <c r="V43" s="121" t="s">
        <v>40</v>
      </c>
    </row>
    <row r="44" spans="1:22" s="83" customFormat="1">
      <c r="A44" s="36" t="s">
        <v>127</v>
      </c>
      <c r="B44" s="104">
        <v>2</v>
      </c>
      <c r="C44" s="104">
        <v>2</v>
      </c>
      <c r="D44" s="36" t="s">
        <v>187</v>
      </c>
      <c r="E44" s="105">
        <v>41340</v>
      </c>
      <c r="F44" s="114" t="s">
        <v>56</v>
      </c>
      <c r="G44" s="114" t="s">
        <v>56</v>
      </c>
      <c r="H44" s="116">
        <v>0.315</v>
      </c>
      <c r="I44" s="116">
        <v>0.29699999999999999</v>
      </c>
      <c r="J44" s="116">
        <v>0.45400000000000001</v>
      </c>
      <c r="K44" s="114" t="s">
        <v>56</v>
      </c>
      <c r="L44" s="117">
        <v>1.6800000000000002</v>
      </c>
      <c r="M44" s="118"/>
      <c r="N44" s="198">
        <v>2.2159999999999997</v>
      </c>
      <c r="O44" s="197">
        <v>1.0660000000000001</v>
      </c>
      <c r="P44" s="184"/>
      <c r="Q44"/>
      <c r="R44" s="186"/>
      <c r="S44" s="125" t="s">
        <v>50</v>
      </c>
      <c r="T44" s="143">
        <v>193.93</v>
      </c>
      <c r="U44" s="125">
        <f t="shared" si="0"/>
        <v>0.18563399164647038</v>
      </c>
      <c r="V44" s="121" t="s">
        <v>33</v>
      </c>
    </row>
    <row r="45" spans="1:22" s="119" customFormat="1">
      <c r="A45" s="36" t="s">
        <v>128</v>
      </c>
      <c r="B45" s="104">
        <v>3</v>
      </c>
      <c r="C45" s="104">
        <v>3</v>
      </c>
      <c r="D45" s="36" t="s">
        <v>186</v>
      </c>
      <c r="E45" s="105">
        <v>41394</v>
      </c>
      <c r="F45" s="128" t="s">
        <v>56</v>
      </c>
      <c r="G45" s="128" t="s">
        <v>56</v>
      </c>
      <c r="H45" s="130">
        <v>0.308</v>
      </c>
      <c r="I45" s="130">
        <v>0.3</v>
      </c>
      <c r="J45" s="130">
        <v>0.39400000000000002</v>
      </c>
      <c r="K45" s="129">
        <v>0.36</v>
      </c>
      <c r="L45" s="118">
        <v>0.8</v>
      </c>
      <c r="M45" s="118"/>
      <c r="N45" s="198">
        <v>2.2120000000000002</v>
      </c>
      <c r="O45" s="197">
        <v>1.3620000000000001</v>
      </c>
      <c r="P45"/>
      <c r="Q45" s="183"/>
      <c r="R45" s="186"/>
      <c r="S45" s="125" t="s">
        <v>44</v>
      </c>
      <c r="T45" s="143">
        <v>249.92</v>
      </c>
      <c r="U45" s="125">
        <f t="shared" si="0"/>
        <v>0.2040653008962868</v>
      </c>
      <c r="V45" s="121" t="s">
        <v>33</v>
      </c>
    </row>
    <row r="46" spans="1:22" s="83" customFormat="1">
      <c r="A46" s="37" t="s">
        <v>129</v>
      </c>
      <c r="B46" s="104">
        <v>1</v>
      </c>
      <c r="C46" s="104">
        <v>1</v>
      </c>
      <c r="D46" s="37" t="s">
        <v>187</v>
      </c>
      <c r="E46" s="108">
        <v>41256</v>
      </c>
      <c r="F46" s="114" t="s">
        <v>56</v>
      </c>
      <c r="G46" s="114" t="s">
        <v>56</v>
      </c>
      <c r="H46" s="114" t="s">
        <v>56</v>
      </c>
      <c r="I46" s="114" t="s">
        <v>56</v>
      </c>
      <c r="J46" s="114" t="s">
        <v>56</v>
      </c>
      <c r="K46" s="114" t="s">
        <v>56</v>
      </c>
      <c r="L46" s="111">
        <v>1.21</v>
      </c>
      <c r="M46" s="124"/>
      <c r="N46" s="198">
        <v>1.9</v>
      </c>
      <c r="O46" s="119">
        <v>0</v>
      </c>
      <c r="P46" s="184"/>
      <c r="Q46"/>
      <c r="R46" s="186"/>
      <c r="S46" s="125" t="s">
        <v>42</v>
      </c>
      <c r="T46" s="143">
        <v>135.66999999999999</v>
      </c>
      <c r="U46" s="125">
        <f t="shared" si="0"/>
        <v>0.48647453379523853</v>
      </c>
      <c r="V46" s="121" t="s">
        <v>33</v>
      </c>
    </row>
    <row r="47" spans="1:22" s="83" customFormat="1">
      <c r="A47" s="109" t="s">
        <v>130</v>
      </c>
      <c r="B47" s="104">
        <v>2</v>
      </c>
      <c r="C47" s="104">
        <v>2</v>
      </c>
      <c r="D47" s="109" t="s">
        <v>187</v>
      </c>
      <c r="E47" s="108">
        <v>41302</v>
      </c>
      <c r="F47" s="114" t="s">
        <v>56</v>
      </c>
      <c r="G47" s="114" t="s">
        <v>56</v>
      </c>
      <c r="H47" s="114" t="s">
        <v>56</v>
      </c>
      <c r="I47" s="114" t="s">
        <v>56</v>
      </c>
      <c r="J47" s="114" t="s">
        <v>56</v>
      </c>
      <c r="K47" s="114" t="s">
        <v>56</v>
      </c>
      <c r="L47" s="111">
        <v>2.02</v>
      </c>
      <c r="M47" s="124"/>
      <c r="N47" s="198">
        <v>1.9</v>
      </c>
      <c r="O47" s="199">
        <v>0</v>
      </c>
      <c r="P47"/>
      <c r="Q47"/>
      <c r="R47" s="187"/>
      <c r="S47" s="125" t="s">
        <v>51</v>
      </c>
      <c r="T47" s="143">
        <v>155.26</v>
      </c>
      <c r="U47" s="125">
        <f t="shared" si="0"/>
        <v>0.46373824552363779</v>
      </c>
      <c r="V47" s="121" t="s">
        <v>33</v>
      </c>
    </row>
    <row r="48" spans="1:22" s="83" customFormat="1">
      <c r="A48" s="109" t="s">
        <v>131</v>
      </c>
      <c r="B48" s="104">
        <v>3</v>
      </c>
      <c r="C48" s="104">
        <v>3</v>
      </c>
      <c r="D48" s="109" t="s">
        <v>186</v>
      </c>
      <c r="E48" s="108">
        <v>41355</v>
      </c>
      <c r="F48" s="123">
        <v>0.65</v>
      </c>
      <c r="G48" s="114" t="s">
        <v>56</v>
      </c>
      <c r="H48" s="114" t="s">
        <v>56</v>
      </c>
      <c r="I48" s="114" t="s">
        <v>56</v>
      </c>
      <c r="J48" s="114" t="s">
        <v>56</v>
      </c>
      <c r="K48" s="114" t="s">
        <v>56</v>
      </c>
      <c r="L48" s="111">
        <v>1.7799999999999998</v>
      </c>
      <c r="M48" s="124"/>
      <c r="N48" s="165">
        <v>2.0499999999999998</v>
      </c>
      <c r="O48" s="119">
        <v>0.65</v>
      </c>
      <c r="P48" s="184"/>
      <c r="Q48"/>
      <c r="R48" s="186"/>
      <c r="S48" s="125" t="s">
        <v>54</v>
      </c>
      <c r="T48" s="143">
        <v>94.32</v>
      </c>
      <c r="U48" s="125">
        <f t="shared" si="0"/>
        <v>0.47709923664122139</v>
      </c>
      <c r="V48" s="121" t="s">
        <v>33</v>
      </c>
    </row>
    <row r="49" spans="1:22" s="83" customFormat="1">
      <c r="A49" s="109" t="s">
        <v>132</v>
      </c>
      <c r="B49" s="104">
        <v>1</v>
      </c>
      <c r="C49" s="104">
        <v>1</v>
      </c>
      <c r="D49" s="109" t="s">
        <v>188</v>
      </c>
      <c r="E49" s="108">
        <v>41261</v>
      </c>
      <c r="F49" s="114" t="s">
        <v>56</v>
      </c>
      <c r="G49" s="114" t="s">
        <v>56</v>
      </c>
      <c r="H49" s="114" t="s">
        <v>56</v>
      </c>
      <c r="I49" s="114" t="s">
        <v>56</v>
      </c>
      <c r="J49" s="114" t="s">
        <v>56</v>
      </c>
      <c r="K49" s="114" t="s">
        <v>56</v>
      </c>
      <c r="L49" s="111">
        <v>4.16</v>
      </c>
      <c r="M49" s="124"/>
      <c r="N49" s="198">
        <v>1.9</v>
      </c>
      <c r="O49" s="119">
        <v>0</v>
      </c>
      <c r="P49"/>
      <c r="Q49"/>
      <c r="R49" s="187"/>
      <c r="S49" s="125" t="s">
        <v>43</v>
      </c>
      <c r="T49" s="143">
        <v>393.57</v>
      </c>
      <c r="U49" s="125">
        <f t="shared" si="0"/>
        <v>0.15499148817237088</v>
      </c>
      <c r="V49" s="121" t="s">
        <v>33</v>
      </c>
    </row>
    <row r="50" spans="1:22" s="83" customFormat="1">
      <c r="A50" s="109" t="s">
        <v>133</v>
      </c>
      <c r="B50" s="104">
        <v>2</v>
      </c>
      <c r="C50" s="104">
        <v>2</v>
      </c>
      <c r="D50" s="109" t="s">
        <v>187</v>
      </c>
      <c r="E50" s="108">
        <v>41375</v>
      </c>
      <c r="F50" s="114" t="s">
        <v>56</v>
      </c>
      <c r="G50" s="114" t="s">
        <v>56</v>
      </c>
      <c r="H50" s="114" t="s">
        <v>56</v>
      </c>
      <c r="I50" s="114" t="s">
        <v>56</v>
      </c>
      <c r="J50" s="114" t="s">
        <v>56</v>
      </c>
      <c r="K50" s="114" t="s">
        <v>56</v>
      </c>
      <c r="L50" s="111">
        <v>1.9700000000000002</v>
      </c>
      <c r="M50" s="124"/>
      <c r="N50" s="198">
        <v>1.9</v>
      </c>
      <c r="O50" s="119">
        <v>0</v>
      </c>
      <c r="P50"/>
      <c r="Q50"/>
      <c r="R50" s="187"/>
      <c r="S50" s="125" t="s">
        <v>52</v>
      </c>
      <c r="T50" s="143">
        <v>326.45999999999998</v>
      </c>
      <c r="U50" s="125">
        <f t="shared" si="0"/>
        <v>0.28793726643386636</v>
      </c>
      <c r="V50" s="121">
        <v>0</v>
      </c>
    </row>
    <row r="51" spans="1:22" s="83" customFormat="1">
      <c r="A51" s="109" t="s">
        <v>134</v>
      </c>
      <c r="B51" s="104">
        <v>1</v>
      </c>
      <c r="C51" s="104">
        <v>1</v>
      </c>
      <c r="D51" s="109" t="s">
        <v>188</v>
      </c>
      <c r="E51" s="108">
        <v>41282</v>
      </c>
      <c r="F51" s="114" t="s">
        <v>56</v>
      </c>
      <c r="G51" s="114" t="s">
        <v>56</v>
      </c>
      <c r="H51" s="114" t="s">
        <v>56</v>
      </c>
      <c r="I51" s="114" t="s">
        <v>56</v>
      </c>
      <c r="J51" s="114" t="s">
        <v>56</v>
      </c>
      <c r="K51" s="116">
        <v>0.63700000000000001</v>
      </c>
      <c r="L51" s="111">
        <v>1.31</v>
      </c>
      <c r="M51" s="124"/>
      <c r="N51" s="198">
        <v>2.2370000000000001</v>
      </c>
      <c r="O51" s="197">
        <v>0.63700000000000001</v>
      </c>
      <c r="P51" s="184"/>
      <c r="Q51"/>
      <c r="R51" s="186"/>
      <c r="S51" s="125" t="s">
        <v>44</v>
      </c>
      <c r="T51" s="143">
        <v>307.51</v>
      </c>
      <c r="U51" s="125">
        <f t="shared" si="0"/>
        <v>0.16584826509707001</v>
      </c>
      <c r="V51" s="121" t="s">
        <v>33</v>
      </c>
    </row>
    <row r="52" spans="1:22" s="83" customFormat="1">
      <c r="A52" s="109" t="s">
        <v>135</v>
      </c>
      <c r="B52" s="104">
        <v>1</v>
      </c>
      <c r="C52" s="104">
        <v>1</v>
      </c>
      <c r="D52" s="109" t="s">
        <v>188</v>
      </c>
      <c r="E52" s="108">
        <v>41306</v>
      </c>
      <c r="F52" s="114" t="s">
        <v>56</v>
      </c>
      <c r="G52" s="114" t="s">
        <v>56</v>
      </c>
      <c r="H52" s="114" t="s">
        <v>56</v>
      </c>
      <c r="I52" s="114" t="s">
        <v>56</v>
      </c>
      <c r="J52" s="114" t="s">
        <v>56</v>
      </c>
      <c r="K52" s="114" t="s">
        <v>56</v>
      </c>
      <c r="L52" s="111">
        <v>1.44</v>
      </c>
      <c r="M52" s="124"/>
      <c r="N52" s="198">
        <v>1.9</v>
      </c>
      <c r="O52" s="119">
        <v>0</v>
      </c>
      <c r="P52" s="184"/>
      <c r="Q52"/>
      <c r="R52" s="186"/>
      <c r="S52" s="125" t="s">
        <v>45</v>
      </c>
      <c r="T52" s="143">
        <v>36.049999999999997</v>
      </c>
      <c r="U52" s="125">
        <f t="shared" si="0"/>
        <v>0.72122052704576978</v>
      </c>
      <c r="V52" s="121" t="s">
        <v>33</v>
      </c>
    </row>
    <row r="53" spans="1:22" s="83" customFormat="1">
      <c r="A53" s="109" t="s">
        <v>136</v>
      </c>
      <c r="B53" s="104">
        <v>1</v>
      </c>
      <c r="C53" s="104">
        <v>1</v>
      </c>
      <c r="D53" s="109" t="s">
        <v>188</v>
      </c>
      <c r="E53" s="108">
        <v>41311</v>
      </c>
      <c r="F53" s="114" t="s">
        <v>56</v>
      </c>
      <c r="G53" s="114" t="s">
        <v>56</v>
      </c>
      <c r="H53" s="114" t="s">
        <v>56</v>
      </c>
      <c r="I53" s="114" t="s">
        <v>56</v>
      </c>
      <c r="J53" s="116">
        <v>0.33900000000000002</v>
      </c>
      <c r="K53" s="114" t="s">
        <v>56</v>
      </c>
      <c r="L53" s="117">
        <v>2.4</v>
      </c>
      <c r="M53" s="118"/>
      <c r="N53" s="198">
        <v>1.9890000000000001</v>
      </c>
      <c r="O53" s="197">
        <v>0.33900000000000002</v>
      </c>
      <c r="P53"/>
      <c r="Q53"/>
      <c r="R53" s="187"/>
      <c r="S53" s="122" t="s">
        <v>56</v>
      </c>
      <c r="T53" s="143">
        <v>43.07</v>
      </c>
      <c r="U53" s="122" t="s">
        <v>56</v>
      </c>
      <c r="V53" s="121" t="s">
        <v>56</v>
      </c>
    </row>
    <row r="54" spans="1:22" s="83" customFormat="1">
      <c r="A54" s="109" t="s">
        <v>137</v>
      </c>
      <c r="B54" s="104">
        <v>1</v>
      </c>
      <c r="C54" s="104">
        <v>1</v>
      </c>
      <c r="D54" s="109" t="s">
        <v>187</v>
      </c>
      <c r="E54" s="108">
        <v>41321</v>
      </c>
      <c r="F54" s="116">
        <v>0.65300000000000002</v>
      </c>
      <c r="G54" s="114" t="s">
        <v>56</v>
      </c>
      <c r="H54" s="116">
        <v>0.32800000000000001</v>
      </c>
      <c r="I54" s="114" t="s">
        <v>56</v>
      </c>
      <c r="J54" s="116">
        <v>0.45400000000000001</v>
      </c>
      <c r="K54" s="114" t="s">
        <v>56</v>
      </c>
      <c r="L54" s="117">
        <v>2.5499999999999998</v>
      </c>
      <c r="M54" s="118"/>
      <c r="N54" s="198">
        <v>2.335</v>
      </c>
      <c r="O54" s="197">
        <v>1.4350000000000001</v>
      </c>
      <c r="P54"/>
      <c r="Q54"/>
      <c r="R54" s="187"/>
      <c r="S54" s="122"/>
      <c r="T54" s="143">
        <v>27.97</v>
      </c>
      <c r="U54" s="125"/>
      <c r="V54" s="121" t="s">
        <v>40</v>
      </c>
    </row>
    <row r="55" spans="1:22" s="83" customFormat="1">
      <c r="A55" s="109" t="s">
        <v>138</v>
      </c>
      <c r="B55" s="104">
        <v>2</v>
      </c>
      <c r="C55" s="104">
        <v>2</v>
      </c>
      <c r="D55" s="109" t="s">
        <v>187</v>
      </c>
      <c r="E55" s="108">
        <v>41381</v>
      </c>
      <c r="F55" s="114" t="s">
        <v>56</v>
      </c>
      <c r="G55" s="123">
        <v>1.02</v>
      </c>
      <c r="H55" s="116">
        <v>0.29099999999999998</v>
      </c>
      <c r="I55" s="114" t="s">
        <v>56</v>
      </c>
      <c r="J55" s="114" t="s">
        <v>56</v>
      </c>
      <c r="K55" s="114" t="s">
        <v>56</v>
      </c>
      <c r="L55" s="111">
        <v>1.45</v>
      </c>
      <c r="M55" s="124"/>
      <c r="N55" s="198">
        <v>2.6109999999999998</v>
      </c>
      <c r="O55" s="197">
        <v>1.3109999999999999</v>
      </c>
      <c r="P55" s="184"/>
      <c r="Q55"/>
      <c r="R55" s="186"/>
      <c r="S55" s="125" t="s">
        <v>53</v>
      </c>
      <c r="T55" s="143">
        <v>117.3</v>
      </c>
      <c r="U55" s="125">
        <f t="shared" si="0"/>
        <v>0.3154305200341006</v>
      </c>
      <c r="V55" s="121" t="s">
        <v>33</v>
      </c>
    </row>
    <row r="56" spans="1:22" s="83" customFormat="1">
      <c r="A56" s="109" t="s">
        <v>139</v>
      </c>
      <c r="B56" s="104">
        <v>1</v>
      </c>
      <c r="C56" s="104">
        <v>1</v>
      </c>
      <c r="D56" s="109" t="s">
        <v>188</v>
      </c>
      <c r="E56" s="108">
        <v>41311</v>
      </c>
      <c r="F56" s="114" t="s">
        <v>56</v>
      </c>
      <c r="G56" s="114" t="s">
        <v>56</v>
      </c>
      <c r="H56" s="114" t="s">
        <v>56</v>
      </c>
      <c r="I56" s="114" t="s">
        <v>56</v>
      </c>
      <c r="J56" s="116">
        <v>0.30299999999999999</v>
      </c>
      <c r="K56" s="116">
        <v>0.36399999999999999</v>
      </c>
      <c r="L56" s="117">
        <v>2.5700000000000003</v>
      </c>
      <c r="M56" s="118"/>
      <c r="N56" s="198">
        <v>2.0169999999999999</v>
      </c>
      <c r="O56" s="197">
        <v>0.66700000000000004</v>
      </c>
      <c r="P56"/>
      <c r="Q56"/>
      <c r="R56" s="187"/>
      <c r="S56" s="125" t="s">
        <v>46</v>
      </c>
      <c r="T56" s="143">
        <v>102.38</v>
      </c>
      <c r="U56" s="125">
        <f t="shared" si="0"/>
        <v>0.52744676694666937</v>
      </c>
      <c r="V56" s="121" t="s">
        <v>33</v>
      </c>
    </row>
    <row r="57" spans="1:22" s="83" customFormat="1">
      <c r="A57" s="109" t="s">
        <v>140</v>
      </c>
      <c r="B57" s="104">
        <v>1</v>
      </c>
      <c r="C57" s="104">
        <v>1</v>
      </c>
      <c r="D57" s="109" t="s">
        <v>188</v>
      </c>
      <c r="E57" s="108">
        <v>41311</v>
      </c>
      <c r="F57" s="115">
        <v>1.744</v>
      </c>
      <c r="G57" s="114" t="s">
        <v>56</v>
      </c>
      <c r="H57" s="116">
        <v>0.61499999999999999</v>
      </c>
      <c r="I57" s="114" t="s">
        <v>56</v>
      </c>
      <c r="J57" s="114" t="s">
        <v>56</v>
      </c>
      <c r="K57" s="114" t="s">
        <v>56</v>
      </c>
      <c r="L57" s="111">
        <v>1.08</v>
      </c>
      <c r="M57" s="124"/>
      <c r="N57" s="198">
        <v>3.5089999999999999</v>
      </c>
      <c r="O57" s="197">
        <v>2.359</v>
      </c>
      <c r="P57"/>
      <c r="Q57" s="183"/>
      <c r="R57" s="186"/>
      <c r="S57" s="125"/>
      <c r="T57" s="143">
        <v>15.01</v>
      </c>
      <c r="U57" s="125"/>
      <c r="V57" s="121" t="s">
        <v>40</v>
      </c>
    </row>
    <row r="58" spans="1:22" s="83" customFormat="1">
      <c r="A58" s="109" t="s">
        <v>141</v>
      </c>
      <c r="B58" s="104">
        <v>2</v>
      </c>
      <c r="C58" s="104">
        <v>2</v>
      </c>
      <c r="D58" s="109" t="s">
        <v>187</v>
      </c>
      <c r="E58" s="108">
        <v>41410</v>
      </c>
      <c r="F58" s="116">
        <v>1.0069999999999999</v>
      </c>
      <c r="G58" s="114" t="s">
        <v>56</v>
      </c>
      <c r="H58" s="114" t="s">
        <v>56</v>
      </c>
      <c r="I58" s="114" t="s">
        <v>56</v>
      </c>
      <c r="J58" s="114" t="s">
        <v>56</v>
      </c>
      <c r="K58" s="114" t="s">
        <v>56</v>
      </c>
      <c r="L58" s="111">
        <v>2.79</v>
      </c>
      <c r="M58" s="124"/>
      <c r="N58" s="198">
        <v>2.407</v>
      </c>
      <c r="O58" s="197">
        <v>1.0069999999999999</v>
      </c>
      <c r="P58"/>
      <c r="Q58"/>
      <c r="R58" s="187"/>
      <c r="S58" s="131"/>
      <c r="T58" s="143">
        <v>12.1</v>
      </c>
      <c r="U58" s="125"/>
      <c r="V58" s="121" t="s">
        <v>40</v>
      </c>
    </row>
    <row r="59" spans="1:22" s="83" customFormat="1">
      <c r="A59" s="109" t="s">
        <v>142</v>
      </c>
      <c r="B59" s="104">
        <v>1</v>
      </c>
      <c r="C59" s="104">
        <v>1</v>
      </c>
      <c r="D59" s="109" t="s">
        <v>188</v>
      </c>
      <c r="E59" s="108">
        <v>41324</v>
      </c>
      <c r="F59" s="114" t="s">
        <v>56</v>
      </c>
      <c r="G59" s="114" t="s">
        <v>56</v>
      </c>
      <c r="H59" s="114" t="s">
        <v>56</v>
      </c>
      <c r="I59" s="114" t="s">
        <v>56</v>
      </c>
      <c r="J59" s="114" t="s">
        <v>56</v>
      </c>
      <c r="K59" s="114" t="s">
        <v>56</v>
      </c>
      <c r="L59" s="111">
        <v>0.90999999999999992</v>
      </c>
      <c r="M59" s="124"/>
      <c r="N59" s="198">
        <v>1.9</v>
      </c>
      <c r="O59" s="119">
        <v>0</v>
      </c>
      <c r="P59" s="184"/>
      <c r="Q59"/>
      <c r="R59" s="186"/>
      <c r="S59" s="125" t="s">
        <v>47</v>
      </c>
      <c r="T59" s="143">
        <v>128.69</v>
      </c>
      <c r="U59" s="125">
        <f t="shared" si="0"/>
        <v>0.35744813116792296</v>
      </c>
      <c r="V59" s="121" t="s">
        <v>33</v>
      </c>
    </row>
    <row r="60" spans="1:22" s="83" customFormat="1">
      <c r="A60" s="109" t="s">
        <v>143</v>
      </c>
      <c r="B60" s="104">
        <v>1</v>
      </c>
      <c r="C60" s="104">
        <v>1</v>
      </c>
      <c r="D60" s="109" t="s">
        <v>187</v>
      </c>
      <c r="E60" s="108">
        <v>41334</v>
      </c>
      <c r="F60" s="116">
        <v>1.6439999999999999</v>
      </c>
      <c r="G60" s="114" t="s">
        <v>56</v>
      </c>
      <c r="H60" s="116">
        <v>1.1399999999999999</v>
      </c>
      <c r="I60" s="114" t="s">
        <v>56</v>
      </c>
      <c r="J60" s="114" t="s">
        <v>56</v>
      </c>
      <c r="K60" s="114" t="s">
        <v>56</v>
      </c>
      <c r="L60" s="111">
        <v>1.48</v>
      </c>
      <c r="M60" s="124"/>
      <c r="N60" s="198">
        <v>3.9339999999999997</v>
      </c>
      <c r="O60" s="197">
        <v>2.7839999999999998</v>
      </c>
      <c r="P60"/>
      <c r="Q60" s="183"/>
      <c r="R60" s="186"/>
      <c r="S60" s="122" t="s">
        <v>56</v>
      </c>
      <c r="T60" s="143">
        <v>7.28</v>
      </c>
      <c r="U60" s="122" t="s">
        <v>56</v>
      </c>
      <c r="V60" s="121" t="s">
        <v>56</v>
      </c>
    </row>
    <row r="61" spans="1:22" s="83" customFormat="1">
      <c r="A61" s="109" t="s">
        <v>144</v>
      </c>
      <c r="B61" s="104">
        <v>1</v>
      </c>
      <c r="C61" s="104">
        <v>1</v>
      </c>
      <c r="D61" s="109" t="s">
        <v>187</v>
      </c>
      <c r="E61" s="108">
        <v>41347</v>
      </c>
      <c r="F61" s="116">
        <v>1.4790000000000001</v>
      </c>
      <c r="G61" s="114" t="s">
        <v>56</v>
      </c>
      <c r="H61" s="114" t="s">
        <v>56</v>
      </c>
      <c r="I61" s="114" t="s">
        <v>56</v>
      </c>
      <c r="J61" s="116">
        <v>0.34200000000000003</v>
      </c>
      <c r="K61" s="114" t="s">
        <v>56</v>
      </c>
      <c r="L61" s="117">
        <v>1.6300000000000001</v>
      </c>
      <c r="M61" s="118"/>
      <c r="N61" s="198">
        <v>2.9710000000000001</v>
      </c>
      <c r="O61" s="197">
        <v>1.8210000000000002</v>
      </c>
      <c r="P61"/>
      <c r="Q61" s="183"/>
      <c r="R61" s="186"/>
      <c r="S61" s="121"/>
      <c r="T61" s="142">
        <v>38.700000000000003</v>
      </c>
      <c r="U61" s="120"/>
      <c r="V61" s="121" t="s">
        <v>40</v>
      </c>
    </row>
    <row r="62" spans="1:22" s="83" customFormat="1">
      <c r="A62" s="109" t="s">
        <v>145</v>
      </c>
      <c r="B62" s="104">
        <v>1</v>
      </c>
      <c r="C62" s="104">
        <v>1</v>
      </c>
      <c r="D62" s="109" t="s">
        <v>188</v>
      </c>
      <c r="E62" s="108">
        <v>41352</v>
      </c>
      <c r="F62" s="114" t="s">
        <v>56</v>
      </c>
      <c r="G62" s="114" t="s">
        <v>56</v>
      </c>
      <c r="H62" s="114" t="s">
        <v>56</v>
      </c>
      <c r="I62" s="114" t="s">
        <v>56</v>
      </c>
      <c r="J62" s="114" t="s">
        <v>56</v>
      </c>
      <c r="K62" s="114" t="s">
        <v>56</v>
      </c>
      <c r="L62" s="111">
        <v>0.91999999999999993</v>
      </c>
      <c r="M62" s="124"/>
      <c r="N62" s="198">
        <v>1.9</v>
      </c>
      <c r="O62" s="119">
        <v>0</v>
      </c>
      <c r="P62" s="184"/>
      <c r="Q62"/>
      <c r="R62" s="186"/>
      <c r="S62" s="121"/>
      <c r="T62" s="142">
        <v>23.15</v>
      </c>
      <c r="U62" s="120"/>
      <c r="V62" s="121" t="s">
        <v>40</v>
      </c>
    </row>
    <row r="63" spans="1:22" s="83" customFormat="1">
      <c r="A63" s="109" t="s">
        <v>146</v>
      </c>
      <c r="B63" s="104">
        <v>1</v>
      </c>
      <c r="C63" s="104">
        <v>1</v>
      </c>
      <c r="D63" s="109" t="s">
        <v>188</v>
      </c>
      <c r="E63" s="108">
        <v>41352</v>
      </c>
      <c r="F63" s="114" t="s">
        <v>56</v>
      </c>
      <c r="G63" s="114" t="s">
        <v>56</v>
      </c>
      <c r="H63" s="116">
        <v>0.28100000000000003</v>
      </c>
      <c r="I63" s="114" t="s">
        <v>56</v>
      </c>
      <c r="J63" s="114" t="s">
        <v>56</v>
      </c>
      <c r="K63" s="114" t="s">
        <v>56</v>
      </c>
      <c r="L63" s="111">
        <v>3.2800000000000002</v>
      </c>
      <c r="M63" s="124"/>
      <c r="N63" s="198">
        <v>1.931</v>
      </c>
      <c r="O63" s="197">
        <v>0.28100000000000003</v>
      </c>
      <c r="P63"/>
      <c r="Q63"/>
      <c r="R63" s="187"/>
      <c r="S63" s="121"/>
      <c r="T63" s="142">
        <v>10.95</v>
      </c>
      <c r="U63" s="120"/>
      <c r="V63" s="121" t="s">
        <v>40</v>
      </c>
    </row>
    <row r="64" spans="1:22" s="83" customFormat="1">
      <c r="A64" s="109" t="s">
        <v>147</v>
      </c>
      <c r="B64" s="104">
        <v>1</v>
      </c>
      <c r="C64" s="104">
        <v>1</v>
      </c>
      <c r="D64" s="109" t="s">
        <v>188</v>
      </c>
      <c r="E64" s="108">
        <v>41354</v>
      </c>
      <c r="F64" s="115">
        <v>10.9</v>
      </c>
      <c r="G64" s="114" t="s">
        <v>56</v>
      </c>
      <c r="H64" s="115">
        <v>4.4950000000000001</v>
      </c>
      <c r="I64" s="114" t="s">
        <v>56</v>
      </c>
      <c r="J64" s="116">
        <v>0.433</v>
      </c>
      <c r="K64" s="114" t="s">
        <v>56</v>
      </c>
      <c r="L64" s="117">
        <v>2.48</v>
      </c>
      <c r="M64" s="118"/>
      <c r="N64" s="198">
        <v>16.728000000000002</v>
      </c>
      <c r="O64" s="197">
        <v>15.827999999999999</v>
      </c>
      <c r="P64"/>
      <c r="Q64" s="183"/>
      <c r="R64" s="186"/>
      <c r="S64" s="121"/>
      <c r="T64" s="142">
        <v>23.82</v>
      </c>
      <c r="U64" s="120"/>
      <c r="V64" s="121" t="s">
        <v>40</v>
      </c>
    </row>
    <row r="65" spans="1:22" s="83" customFormat="1">
      <c r="A65" s="109" t="s">
        <v>148</v>
      </c>
      <c r="B65" s="104">
        <v>1</v>
      </c>
      <c r="C65" s="104">
        <v>1</v>
      </c>
      <c r="D65" s="109" t="s">
        <v>187</v>
      </c>
      <c r="E65" s="108">
        <v>41359</v>
      </c>
      <c r="F65" s="114" t="s">
        <v>56</v>
      </c>
      <c r="G65" s="123">
        <v>0.51</v>
      </c>
      <c r="H65" s="114" t="s">
        <v>56</v>
      </c>
      <c r="I65" s="114" t="s">
        <v>56</v>
      </c>
      <c r="J65" s="116">
        <v>0.496</v>
      </c>
      <c r="K65" s="114" t="s">
        <v>56</v>
      </c>
      <c r="L65" s="117">
        <v>1.55</v>
      </c>
      <c r="M65" s="118"/>
      <c r="N65" s="198">
        <v>2.306</v>
      </c>
      <c r="O65" s="197">
        <v>1.006</v>
      </c>
      <c r="P65" s="184"/>
      <c r="Q65"/>
      <c r="R65" s="186"/>
      <c r="S65" s="121"/>
      <c r="T65" s="142">
        <v>359.78</v>
      </c>
      <c r="U65" s="120"/>
      <c r="V65" s="121" t="s">
        <v>35</v>
      </c>
    </row>
    <row r="66" spans="1:22" s="83" customFormat="1">
      <c r="A66" s="109" t="s">
        <v>149</v>
      </c>
      <c r="B66" s="104">
        <v>1</v>
      </c>
      <c r="C66" s="104">
        <v>1</v>
      </c>
      <c r="D66" s="109" t="s">
        <v>188</v>
      </c>
      <c r="E66" s="108">
        <v>41359</v>
      </c>
      <c r="F66" s="115">
        <v>4.2</v>
      </c>
      <c r="G66" s="114" t="s">
        <v>56</v>
      </c>
      <c r="H66" s="116">
        <v>0.46500000000000002</v>
      </c>
      <c r="I66" s="114" t="s">
        <v>56</v>
      </c>
      <c r="J66" s="114" t="s">
        <v>56</v>
      </c>
      <c r="K66" s="114" t="s">
        <v>56</v>
      </c>
      <c r="L66" s="111">
        <v>6.07</v>
      </c>
      <c r="M66" s="124"/>
      <c r="N66" s="198">
        <v>5.8149999999999995</v>
      </c>
      <c r="O66" s="197">
        <v>4.665</v>
      </c>
      <c r="P66"/>
      <c r="Q66"/>
      <c r="R66" s="187"/>
      <c r="S66" s="122" t="s">
        <v>56</v>
      </c>
      <c r="T66" s="143">
        <v>34.5</v>
      </c>
      <c r="U66" s="122" t="s">
        <v>56</v>
      </c>
      <c r="V66" s="121" t="s">
        <v>56</v>
      </c>
    </row>
    <row r="67" spans="1:22" s="83" customFormat="1">
      <c r="A67" s="109" t="s">
        <v>150</v>
      </c>
      <c r="B67" s="104">
        <v>1</v>
      </c>
      <c r="C67" s="104">
        <v>1</v>
      </c>
      <c r="D67" s="109" t="s">
        <v>188</v>
      </c>
      <c r="E67" s="108">
        <v>41360</v>
      </c>
      <c r="F67" s="116">
        <v>0.95399999999999996</v>
      </c>
      <c r="G67" s="123">
        <v>0.8</v>
      </c>
      <c r="H67" s="116">
        <v>0.74399999999999999</v>
      </c>
      <c r="I67" s="116">
        <v>0.28100000000000003</v>
      </c>
      <c r="J67" s="114" t="s">
        <v>56</v>
      </c>
      <c r="K67" s="116">
        <v>0.86199999999999999</v>
      </c>
      <c r="L67" s="111">
        <v>0.87999999999999989</v>
      </c>
      <c r="M67" s="124"/>
      <c r="N67" s="198">
        <v>3.891</v>
      </c>
      <c r="O67" s="197">
        <v>3.641</v>
      </c>
      <c r="P67"/>
      <c r="Q67" s="183"/>
      <c r="R67" s="186"/>
      <c r="S67" s="122"/>
      <c r="T67" s="143">
        <v>24.54</v>
      </c>
      <c r="U67" s="125"/>
      <c r="V67" s="121" t="s">
        <v>40</v>
      </c>
    </row>
    <row r="68" spans="1:22" s="83" customFormat="1">
      <c r="A68" s="37" t="s">
        <v>151</v>
      </c>
      <c r="B68" s="104">
        <v>1</v>
      </c>
      <c r="C68" s="104">
        <v>1</v>
      </c>
      <c r="D68" s="37" t="s">
        <v>188</v>
      </c>
      <c r="E68" s="108">
        <v>41360</v>
      </c>
      <c r="F68" s="116">
        <v>0.98799999999999999</v>
      </c>
      <c r="G68" s="114" t="s">
        <v>56</v>
      </c>
      <c r="H68" s="116">
        <v>0.33100000000000002</v>
      </c>
      <c r="I68" s="114" t="s">
        <v>56</v>
      </c>
      <c r="J68" s="114" t="s">
        <v>56</v>
      </c>
      <c r="K68" s="114" t="s">
        <v>56</v>
      </c>
      <c r="L68" s="111">
        <v>2.0499999999999998</v>
      </c>
      <c r="M68" s="124"/>
      <c r="N68" s="198">
        <v>2.4690000000000003</v>
      </c>
      <c r="O68" s="197">
        <v>1.319</v>
      </c>
      <c r="P68" s="184"/>
      <c r="Q68"/>
      <c r="R68" s="186"/>
      <c r="S68" s="122"/>
      <c r="T68" s="143">
        <v>23.51</v>
      </c>
      <c r="U68" s="125"/>
      <c r="V68" s="121" t="s">
        <v>40</v>
      </c>
    </row>
    <row r="69" spans="1:22" s="83" customFormat="1">
      <c r="A69" s="37" t="s">
        <v>152</v>
      </c>
      <c r="B69" s="104">
        <v>1</v>
      </c>
      <c r="C69" s="104">
        <v>1</v>
      </c>
      <c r="D69" s="37" t="s">
        <v>188</v>
      </c>
      <c r="E69" s="108">
        <v>41360</v>
      </c>
      <c r="F69" s="114" t="s">
        <v>56</v>
      </c>
      <c r="G69" s="114" t="s">
        <v>56</v>
      </c>
      <c r="H69" s="114" t="s">
        <v>56</v>
      </c>
      <c r="I69" s="114" t="s">
        <v>56</v>
      </c>
      <c r="J69" s="114" t="s">
        <v>56</v>
      </c>
      <c r="K69" s="114" t="s">
        <v>56</v>
      </c>
      <c r="L69" s="111">
        <v>2.9099999999999997</v>
      </c>
      <c r="M69" s="124"/>
      <c r="N69" s="198">
        <v>1.9</v>
      </c>
      <c r="O69" s="119">
        <v>0</v>
      </c>
      <c r="P69"/>
      <c r="Q69"/>
      <c r="R69" s="187"/>
      <c r="S69" s="125" t="s">
        <v>45</v>
      </c>
      <c r="T69" s="143">
        <v>71.48</v>
      </c>
      <c r="U69" s="125">
        <f t="shared" si="0"/>
        <v>0.36373810856183547</v>
      </c>
      <c r="V69" s="121" t="s">
        <v>33</v>
      </c>
    </row>
    <row r="70" spans="1:22" s="83" customFormat="1">
      <c r="A70" s="37" t="s">
        <v>153</v>
      </c>
      <c r="B70" s="104">
        <v>1</v>
      </c>
      <c r="C70" s="104">
        <v>1</v>
      </c>
      <c r="D70" s="37" t="s">
        <v>188</v>
      </c>
      <c r="E70" s="108">
        <v>41360</v>
      </c>
      <c r="F70" s="116">
        <v>0.80700000000000005</v>
      </c>
      <c r="G70" s="114" t="s">
        <v>56</v>
      </c>
      <c r="H70" s="114" t="s">
        <v>56</v>
      </c>
      <c r="I70" s="114" t="s">
        <v>56</v>
      </c>
      <c r="J70" s="114" t="s">
        <v>56</v>
      </c>
      <c r="K70" s="114" t="s">
        <v>56</v>
      </c>
      <c r="L70" s="111">
        <v>1.3800000000000001</v>
      </c>
      <c r="M70" s="124"/>
      <c r="N70" s="198">
        <v>2.2069999999999999</v>
      </c>
      <c r="O70" s="197">
        <v>0.80700000000000005</v>
      </c>
      <c r="P70" s="184"/>
      <c r="Q70"/>
      <c r="R70" s="186"/>
      <c r="S70" s="125"/>
      <c r="T70" s="143">
        <v>17.100000000000001</v>
      </c>
      <c r="U70" s="125"/>
      <c r="V70" s="121" t="s">
        <v>40</v>
      </c>
    </row>
    <row r="71" spans="1:22" s="83" customFormat="1">
      <c r="A71" s="37" t="s">
        <v>154</v>
      </c>
      <c r="B71" s="104">
        <v>1</v>
      </c>
      <c r="C71" s="104">
        <v>1</v>
      </c>
      <c r="D71" s="37" t="s">
        <v>188</v>
      </c>
      <c r="E71" s="108">
        <v>41366</v>
      </c>
      <c r="F71" s="116">
        <v>1.0900000000000001</v>
      </c>
      <c r="G71" s="123">
        <v>1.08</v>
      </c>
      <c r="H71" s="114" t="s">
        <v>56</v>
      </c>
      <c r="I71" s="114" t="s">
        <v>56</v>
      </c>
      <c r="J71" s="114" t="s">
        <v>56</v>
      </c>
      <c r="K71" s="114" t="s">
        <v>56</v>
      </c>
      <c r="L71" s="111">
        <v>3.25</v>
      </c>
      <c r="M71" s="124"/>
      <c r="N71" s="165">
        <v>3.2199999999999998</v>
      </c>
      <c r="O71" s="197">
        <v>2.17</v>
      </c>
      <c r="P71"/>
      <c r="Q71"/>
      <c r="R71" s="187"/>
      <c r="S71" s="125" t="s">
        <v>48</v>
      </c>
      <c r="T71" s="143">
        <v>60.43</v>
      </c>
      <c r="U71" s="125">
        <f t="shared" si="0"/>
        <v>0.24822108224391856</v>
      </c>
      <c r="V71" s="121" t="s">
        <v>33</v>
      </c>
    </row>
    <row r="72" spans="1:22" s="83" customFormat="1">
      <c r="A72" s="37" t="s">
        <v>155</v>
      </c>
      <c r="B72" s="104">
        <v>1</v>
      </c>
      <c r="C72" s="104">
        <v>1</v>
      </c>
      <c r="D72" s="37" t="s">
        <v>188</v>
      </c>
      <c r="E72" s="108">
        <v>41375</v>
      </c>
      <c r="F72" s="116">
        <v>0.75700000000000001</v>
      </c>
      <c r="G72" s="114" t="s">
        <v>56</v>
      </c>
      <c r="H72" s="114" t="s">
        <v>56</v>
      </c>
      <c r="I72" s="114" t="s">
        <v>56</v>
      </c>
      <c r="J72" s="114" t="s">
        <v>56</v>
      </c>
      <c r="K72" s="114" t="s">
        <v>56</v>
      </c>
      <c r="L72" s="111">
        <v>0.77</v>
      </c>
      <c r="M72" s="124"/>
      <c r="N72" s="198">
        <v>2.157</v>
      </c>
      <c r="O72" s="197">
        <v>0.75700000000000001</v>
      </c>
      <c r="P72" s="184"/>
      <c r="Q72"/>
      <c r="R72" s="186"/>
      <c r="S72" s="122" t="s">
        <v>56</v>
      </c>
      <c r="T72" s="143">
        <v>11.18</v>
      </c>
      <c r="U72" s="122" t="s">
        <v>56</v>
      </c>
      <c r="V72" s="121" t="s">
        <v>56</v>
      </c>
    </row>
    <row r="73" spans="1:22" s="83" customFormat="1">
      <c r="A73" s="37" t="s">
        <v>156</v>
      </c>
      <c r="B73" s="104">
        <v>1</v>
      </c>
      <c r="C73" s="104">
        <v>1</v>
      </c>
      <c r="D73" s="37" t="s">
        <v>187</v>
      </c>
      <c r="E73" s="108">
        <v>41382</v>
      </c>
      <c r="F73" s="116">
        <v>1.37</v>
      </c>
      <c r="G73" s="114" t="s">
        <v>56</v>
      </c>
      <c r="H73" s="114" t="s">
        <v>56</v>
      </c>
      <c r="I73" s="114" t="s">
        <v>56</v>
      </c>
      <c r="J73" s="114" t="s">
        <v>56</v>
      </c>
      <c r="K73" s="114" t="s">
        <v>56</v>
      </c>
      <c r="L73" s="111">
        <v>1.43</v>
      </c>
      <c r="M73" s="124"/>
      <c r="N73" s="165">
        <v>2.77</v>
      </c>
      <c r="O73" s="119">
        <v>1.37</v>
      </c>
      <c r="P73" s="184"/>
      <c r="Q73"/>
      <c r="R73" s="186"/>
      <c r="S73" s="122"/>
      <c r="T73" s="143">
        <v>15.22</v>
      </c>
      <c r="U73" s="125"/>
      <c r="V73" s="132" t="s">
        <v>40</v>
      </c>
    </row>
    <row r="74" spans="1:22" s="83" customFormat="1">
      <c r="A74" s="37" t="s">
        <v>157</v>
      </c>
      <c r="B74" s="104">
        <v>1</v>
      </c>
      <c r="C74" s="104">
        <v>1</v>
      </c>
      <c r="D74" s="37" t="s">
        <v>188</v>
      </c>
      <c r="E74" s="108">
        <v>41387</v>
      </c>
      <c r="F74" s="114" t="s">
        <v>56</v>
      </c>
      <c r="G74" s="114" t="s">
        <v>56</v>
      </c>
      <c r="H74" s="114" t="s">
        <v>56</v>
      </c>
      <c r="I74" s="114" t="s">
        <v>56</v>
      </c>
      <c r="J74" s="116">
        <v>0.48499999999999999</v>
      </c>
      <c r="K74" s="114" t="s">
        <v>56</v>
      </c>
      <c r="L74" s="117">
        <v>2.1800000000000002</v>
      </c>
      <c r="M74" s="118"/>
      <c r="N74" s="198">
        <v>2.1349999999999998</v>
      </c>
      <c r="O74" s="197">
        <v>0.48499999999999999</v>
      </c>
      <c r="P74"/>
      <c r="Q74"/>
      <c r="R74" s="187"/>
      <c r="S74" s="122"/>
      <c r="T74" s="143">
        <v>48</v>
      </c>
      <c r="U74" s="125"/>
      <c r="V74" s="132" t="s">
        <v>40</v>
      </c>
    </row>
    <row r="75" spans="1:22" s="83" customFormat="1">
      <c r="A75" s="37" t="s">
        <v>158</v>
      </c>
      <c r="B75" s="104">
        <v>1</v>
      </c>
      <c r="C75" s="104">
        <v>1</v>
      </c>
      <c r="D75" s="37" t="s">
        <v>187</v>
      </c>
      <c r="E75" s="108">
        <v>41388</v>
      </c>
      <c r="F75" s="114" t="s">
        <v>56</v>
      </c>
      <c r="G75" s="114" t="s">
        <v>56</v>
      </c>
      <c r="H75" s="114" t="s">
        <v>56</v>
      </c>
      <c r="I75" s="114" t="s">
        <v>56</v>
      </c>
      <c r="J75" s="114" t="s">
        <v>56</v>
      </c>
      <c r="K75" s="114" t="s">
        <v>56</v>
      </c>
      <c r="L75" s="111">
        <v>1.36</v>
      </c>
      <c r="M75" s="124"/>
      <c r="N75" s="198">
        <v>1.9</v>
      </c>
      <c r="O75" s="119">
        <v>0</v>
      </c>
      <c r="P75" s="184"/>
      <c r="Q75"/>
      <c r="R75" s="186"/>
      <c r="S75" s="122"/>
      <c r="T75" s="143">
        <v>54.98</v>
      </c>
      <c r="U75" s="125"/>
      <c r="V75" s="132" t="s">
        <v>40</v>
      </c>
    </row>
    <row r="76" spans="1:22" s="83" customFormat="1">
      <c r="A76" s="37" t="s">
        <v>159</v>
      </c>
      <c r="B76" s="104">
        <v>1</v>
      </c>
      <c r="C76" s="104">
        <v>1</v>
      </c>
      <c r="D76" s="37" t="s">
        <v>187</v>
      </c>
      <c r="E76" s="108">
        <v>41395</v>
      </c>
      <c r="F76" s="114" t="s">
        <v>56</v>
      </c>
      <c r="G76" s="114" t="s">
        <v>56</v>
      </c>
      <c r="H76" s="114" t="s">
        <v>56</v>
      </c>
      <c r="I76" s="114" t="s">
        <v>56</v>
      </c>
      <c r="J76" s="116">
        <v>0.28199999999999997</v>
      </c>
      <c r="K76" s="114" t="s">
        <v>56</v>
      </c>
      <c r="L76" s="117">
        <v>2.56</v>
      </c>
      <c r="M76" s="118"/>
      <c r="N76" s="198">
        <v>1.9319999999999999</v>
      </c>
      <c r="O76" s="197">
        <v>0.28199999999999997</v>
      </c>
      <c r="P76"/>
      <c r="Q76"/>
      <c r="R76" s="187"/>
      <c r="S76" s="122"/>
      <c r="T76" s="143">
        <v>40.04</v>
      </c>
      <c r="U76" s="125"/>
      <c r="V76" s="132" t="s">
        <v>40</v>
      </c>
    </row>
    <row r="77" spans="1:22" s="83" customFormat="1">
      <c r="A77" s="37" t="s">
        <v>160</v>
      </c>
      <c r="B77" s="104">
        <v>1</v>
      </c>
      <c r="C77" s="104">
        <v>1</v>
      </c>
      <c r="D77" s="37" t="s">
        <v>188</v>
      </c>
      <c r="E77" s="108">
        <v>41410</v>
      </c>
      <c r="F77" s="114" t="s">
        <v>56</v>
      </c>
      <c r="G77" s="114" t="s">
        <v>56</v>
      </c>
      <c r="H77" s="114" t="s">
        <v>56</v>
      </c>
      <c r="I77" s="114" t="s">
        <v>56</v>
      </c>
      <c r="J77" s="114" t="s">
        <v>56</v>
      </c>
      <c r="K77" s="114" t="s">
        <v>56</v>
      </c>
      <c r="L77" s="111">
        <v>3.87</v>
      </c>
      <c r="M77" s="124"/>
      <c r="N77" s="198">
        <v>1.9</v>
      </c>
      <c r="O77" s="119">
        <v>0</v>
      </c>
      <c r="P77"/>
      <c r="Q77"/>
      <c r="R77" s="187"/>
      <c r="S77" s="125" t="s">
        <v>49</v>
      </c>
      <c r="T77" s="143">
        <v>63.91</v>
      </c>
      <c r="U77" s="125">
        <f t="shared" si="0"/>
        <v>0.18776404318572992</v>
      </c>
      <c r="V77" s="132" t="s">
        <v>33</v>
      </c>
    </row>
    <row r="78" spans="1:22" s="119" customFormat="1">
      <c r="A78" s="37" t="s">
        <v>161</v>
      </c>
      <c r="B78" s="104">
        <v>1</v>
      </c>
      <c r="C78" s="104">
        <v>1</v>
      </c>
      <c r="D78" s="37" t="s">
        <v>187</v>
      </c>
      <c r="E78" s="108">
        <v>41410</v>
      </c>
      <c r="F78" s="129">
        <v>1.03</v>
      </c>
      <c r="G78" s="128" t="s">
        <v>56</v>
      </c>
      <c r="H78" s="128" t="s">
        <v>56</v>
      </c>
      <c r="I78" s="128" t="s">
        <v>56</v>
      </c>
      <c r="J78" s="130">
        <v>0.26900000000000002</v>
      </c>
      <c r="K78" s="128" t="s">
        <v>56</v>
      </c>
      <c r="L78" s="118">
        <v>0.79</v>
      </c>
      <c r="M78" s="118"/>
      <c r="N78" s="198">
        <v>2.4489999999999998</v>
      </c>
      <c r="O78" s="197">
        <v>1.2989999999999999</v>
      </c>
      <c r="P78"/>
      <c r="Q78" s="183"/>
      <c r="R78" s="186"/>
      <c r="S78" s="125"/>
      <c r="T78" s="143">
        <v>12.86</v>
      </c>
      <c r="U78" s="125"/>
      <c r="V78" s="132" t="s">
        <v>40</v>
      </c>
    </row>
    <row r="79" spans="1:22" s="134" customFormat="1">
      <c r="A79" s="106" t="s">
        <v>162</v>
      </c>
      <c r="B79" s="106"/>
      <c r="C79" s="106">
        <v>1</v>
      </c>
      <c r="D79" s="106" t="s">
        <v>188</v>
      </c>
      <c r="E79" s="110">
        <v>40768</v>
      </c>
      <c r="F79" s="133"/>
      <c r="G79" s="124"/>
      <c r="H79" s="124"/>
      <c r="I79" s="124"/>
      <c r="J79" s="118"/>
      <c r="K79" s="124"/>
      <c r="M79" s="122">
        <v>1.3900000000000001</v>
      </c>
      <c r="N79" s="166"/>
      <c r="O79" s="136"/>
      <c r="P79" s="136"/>
      <c r="Q79" s="136"/>
      <c r="R79" s="167"/>
      <c r="S79" s="125" t="s">
        <v>174</v>
      </c>
      <c r="T79" s="144">
        <v>67.7</v>
      </c>
      <c r="U79" s="125">
        <f>S79/T79*100</f>
        <v>0.26587887740029542</v>
      </c>
      <c r="V79" s="135" t="s">
        <v>33</v>
      </c>
    </row>
    <row r="80" spans="1:22" s="134" customFormat="1">
      <c r="A80" s="106" t="s">
        <v>163</v>
      </c>
      <c r="B80" s="106"/>
      <c r="C80" s="106">
        <v>1</v>
      </c>
      <c r="D80" s="106" t="s">
        <v>188</v>
      </c>
      <c r="E80" s="110">
        <v>40843</v>
      </c>
      <c r="F80" s="133"/>
      <c r="G80" s="124"/>
      <c r="H80" s="124"/>
      <c r="I80" s="124"/>
      <c r="J80" s="118"/>
      <c r="K80" s="124"/>
      <c r="M80" s="122">
        <v>1.73</v>
      </c>
      <c r="N80" s="166"/>
      <c r="O80" s="136"/>
      <c r="P80" s="136"/>
      <c r="Q80" s="136"/>
      <c r="R80" s="167"/>
      <c r="S80" s="125" t="s">
        <v>175</v>
      </c>
      <c r="T80" s="144">
        <v>37.04</v>
      </c>
      <c r="U80" s="125">
        <f>S80/T80*100</f>
        <v>0.51295896328293733</v>
      </c>
      <c r="V80" s="135" t="s">
        <v>33</v>
      </c>
    </row>
    <row r="81" spans="1:24" s="134" customFormat="1">
      <c r="A81" s="106" t="s">
        <v>164</v>
      </c>
      <c r="B81" s="106"/>
      <c r="C81" s="106">
        <v>1</v>
      </c>
      <c r="D81" s="106" t="s">
        <v>188</v>
      </c>
      <c r="E81" s="110">
        <v>40865</v>
      </c>
      <c r="F81" s="133"/>
      <c r="G81" s="124"/>
      <c r="H81" s="124"/>
      <c r="I81" s="124"/>
      <c r="J81" s="118"/>
      <c r="K81" s="124"/>
      <c r="M81" s="122">
        <v>2.41</v>
      </c>
      <c r="N81" s="166"/>
      <c r="O81" s="136"/>
      <c r="P81" s="136"/>
      <c r="Q81" s="136"/>
      <c r="R81" s="167"/>
      <c r="S81" s="125" t="s">
        <v>32</v>
      </c>
      <c r="T81" s="143">
        <v>172.07</v>
      </c>
      <c r="U81" s="125">
        <f>S81/T81*100</f>
        <v>0.24989829720462603</v>
      </c>
      <c r="V81" s="135" t="s">
        <v>33</v>
      </c>
    </row>
    <row r="82" spans="1:24" s="134" customFormat="1">
      <c r="A82" s="106" t="s">
        <v>165</v>
      </c>
      <c r="B82" s="106"/>
      <c r="C82" s="106">
        <v>2</v>
      </c>
      <c r="D82" s="106" t="s">
        <v>187</v>
      </c>
      <c r="E82" s="110">
        <v>40998</v>
      </c>
      <c r="F82" s="133"/>
      <c r="G82" s="124"/>
      <c r="H82" s="124"/>
      <c r="I82" s="124"/>
      <c r="J82" s="118"/>
      <c r="K82" s="124"/>
      <c r="M82" s="122">
        <v>2.82</v>
      </c>
      <c r="N82" s="166"/>
      <c r="O82" s="136"/>
      <c r="P82" s="136"/>
      <c r="Q82" s="136"/>
      <c r="R82" s="167"/>
      <c r="S82" s="122" t="s">
        <v>56</v>
      </c>
      <c r="T82" s="144">
        <v>19.989999999999998</v>
      </c>
      <c r="U82" s="122" t="s">
        <v>56</v>
      </c>
      <c r="V82" s="121" t="s">
        <v>56</v>
      </c>
    </row>
    <row r="83" spans="1:24" s="134" customFormat="1">
      <c r="A83" s="106" t="s">
        <v>166</v>
      </c>
      <c r="B83" s="106"/>
      <c r="C83" s="106">
        <v>1</v>
      </c>
      <c r="D83" s="106" t="s">
        <v>188</v>
      </c>
      <c r="E83" s="110">
        <v>40891</v>
      </c>
      <c r="F83" s="133"/>
      <c r="G83" s="124"/>
      <c r="H83" s="124"/>
      <c r="I83" s="124"/>
      <c r="J83" s="118"/>
      <c r="K83" s="124"/>
      <c r="M83" s="122">
        <v>1.6600000000000001</v>
      </c>
      <c r="N83" s="168"/>
      <c r="O83" s="136"/>
      <c r="P83" s="136"/>
      <c r="Q83" s="136"/>
      <c r="R83" s="167"/>
      <c r="S83" s="122" t="s">
        <v>56</v>
      </c>
      <c r="T83" s="143">
        <v>10.67</v>
      </c>
      <c r="U83" s="122" t="s">
        <v>56</v>
      </c>
      <c r="V83" s="121" t="s">
        <v>56</v>
      </c>
      <c r="W83" s="121"/>
      <c r="X83" s="121"/>
    </row>
    <row r="84" spans="1:24" s="134" customFormat="1">
      <c r="A84" s="106" t="s">
        <v>167</v>
      </c>
      <c r="B84" s="106"/>
      <c r="C84" s="106">
        <v>1</v>
      </c>
      <c r="D84" s="106" t="s">
        <v>188</v>
      </c>
      <c r="E84" s="110">
        <v>40896</v>
      </c>
      <c r="F84" s="133"/>
      <c r="G84" s="124"/>
      <c r="H84" s="124"/>
      <c r="I84" s="124"/>
      <c r="J84" s="118"/>
      <c r="K84" s="124"/>
      <c r="M84" s="122">
        <v>1.9700000000000002</v>
      </c>
      <c r="N84" s="168"/>
      <c r="O84" s="136"/>
      <c r="P84" s="136"/>
      <c r="Q84" s="136"/>
      <c r="R84" s="167"/>
      <c r="S84" s="122" t="s">
        <v>56</v>
      </c>
      <c r="T84" s="143">
        <v>28.27</v>
      </c>
      <c r="U84" s="122" t="s">
        <v>56</v>
      </c>
      <c r="V84" s="121" t="s">
        <v>56</v>
      </c>
      <c r="W84" s="121"/>
      <c r="X84" s="121"/>
    </row>
    <row r="85" spans="1:24" s="134" customFormat="1">
      <c r="A85" s="106" t="s">
        <v>168</v>
      </c>
      <c r="B85" s="106"/>
      <c r="C85" s="106">
        <v>1</v>
      </c>
      <c r="D85" s="106" t="s">
        <v>188</v>
      </c>
      <c r="E85" s="110">
        <v>40913</v>
      </c>
      <c r="F85" s="133"/>
      <c r="G85" s="124"/>
      <c r="H85" s="124"/>
      <c r="I85" s="124"/>
      <c r="J85" s="118"/>
      <c r="K85" s="124"/>
      <c r="M85" s="122">
        <v>2.42</v>
      </c>
      <c r="N85" s="168"/>
      <c r="O85" s="136"/>
      <c r="P85" s="136"/>
      <c r="Q85" s="136"/>
      <c r="R85" s="167"/>
      <c r="S85" s="121"/>
      <c r="T85" s="142">
        <v>58.47</v>
      </c>
      <c r="U85" s="120"/>
      <c r="V85" s="121" t="s">
        <v>34</v>
      </c>
      <c r="W85" s="121"/>
      <c r="X85" s="121"/>
    </row>
    <row r="86" spans="1:24" s="134" customFormat="1">
      <c r="A86" s="106" t="s">
        <v>169</v>
      </c>
      <c r="B86" s="106"/>
      <c r="C86" s="106">
        <v>1</v>
      </c>
      <c r="D86" s="106" t="s">
        <v>188</v>
      </c>
      <c r="E86" s="110">
        <v>40954</v>
      </c>
      <c r="F86" s="133"/>
      <c r="G86" s="124"/>
      <c r="H86" s="124"/>
      <c r="I86" s="124"/>
      <c r="J86" s="118"/>
      <c r="K86" s="124"/>
      <c r="M86" s="122">
        <v>1.33</v>
      </c>
      <c r="N86" s="168"/>
      <c r="O86" s="136"/>
      <c r="P86" s="136"/>
      <c r="Q86" s="136"/>
      <c r="R86" s="167"/>
      <c r="S86" s="136"/>
      <c r="T86" s="142">
        <v>412.35</v>
      </c>
      <c r="U86" s="120"/>
      <c r="V86" s="121" t="s">
        <v>35</v>
      </c>
      <c r="W86" s="121"/>
      <c r="X86" s="121"/>
    </row>
    <row r="87" spans="1:24" s="134" customFormat="1">
      <c r="A87" s="106" t="s">
        <v>170</v>
      </c>
      <c r="B87" s="106"/>
      <c r="C87" s="106">
        <v>1</v>
      </c>
      <c r="D87" s="106" t="s">
        <v>187</v>
      </c>
      <c r="E87" s="110">
        <v>40970</v>
      </c>
      <c r="F87" s="133"/>
      <c r="G87" s="124"/>
      <c r="H87" s="124"/>
      <c r="I87" s="124"/>
      <c r="J87" s="118"/>
      <c r="K87" s="124"/>
      <c r="M87" s="122">
        <v>1.1600000000000001</v>
      </c>
      <c r="N87" s="168"/>
      <c r="O87" s="136"/>
      <c r="P87" s="136"/>
      <c r="Q87" s="136"/>
      <c r="R87" s="167"/>
      <c r="S87" s="136"/>
      <c r="T87" s="142">
        <v>81.31</v>
      </c>
      <c r="U87" s="120"/>
      <c r="V87" s="121" t="s">
        <v>34</v>
      </c>
      <c r="W87" s="121"/>
      <c r="X87" s="121"/>
    </row>
    <row r="88" spans="1:24" s="134" customFormat="1">
      <c r="A88" s="106" t="s">
        <v>171</v>
      </c>
      <c r="B88" s="106"/>
      <c r="C88" s="106">
        <v>1</v>
      </c>
      <c r="D88" s="106" t="s">
        <v>188</v>
      </c>
      <c r="E88" s="110">
        <v>40989</v>
      </c>
      <c r="F88" s="133"/>
      <c r="G88" s="124"/>
      <c r="H88" s="124"/>
      <c r="I88" s="124"/>
      <c r="J88" s="118"/>
      <c r="K88" s="124"/>
      <c r="M88" s="122">
        <v>1.6400000000000001</v>
      </c>
      <c r="N88" s="168"/>
      <c r="O88" s="136"/>
      <c r="P88" s="136"/>
      <c r="Q88" s="136"/>
      <c r="R88" s="167"/>
      <c r="S88" s="136"/>
      <c r="T88" s="142">
        <v>177.89</v>
      </c>
      <c r="U88" s="120"/>
      <c r="V88" s="121" t="s">
        <v>34</v>
      </c>
      <c r="W88" s="121"/>
      <c r="X88" s="121"/>
    </row>
    <row r="89" spans="1:24" s="136" customFormat="1">
      <c r="A89" s="106" t="s">
        <v>172</v>
      </c>
      <c r="B89" s="106"/>
      <c r="C89" s="106">
        <v>1</v>
      </c>
      <c r="D89" s="106" t="s">
        <v>188</v>
      </c>
      <c r="E89" s="110">
        <v>40998</v>
      </c>
      <c r="F89" s="188"/>
      <c r="G89" s="124"/>
      <c r="H89" s="124"/>
      <c r="I89" s="124"/>
      <c r="J89" s="118"/>
      <c r="K89" s="124"/>
      <c r="M89" s="122">
        <v>2.23</v>
      </c>
      <c r="N89" s="168"/>
      <c r="R89" s="167"/>
      <c r="T89" s="142">
        <v>38.840000000000003</v>
      </c>
      <c r="U89" s="120"/>
      <c r="V89" s="121" t="s">
        <v>34</v>
      </c>
      <c r="W89" s="121"/>
      <c r="X89" s="121"/>
    </row>
    <row r="90" spans="1:24" s="89" customFormat="1" ht="15" thickBot="1">
      <c r="A90" s="84" t="s">
        <v>294</v>
      </c>
      <c r="B90" s="84"/>
      <c r="C90" s="84"/>
      <c r="D90" s="85"/>
      <c r="E90" s="86"/>
      <c r="F90" s="189"/>
      <c r="G90" s="87"/>
      <c r="H90" s="87"/>
      <c r="I90" s="87"/>
      <c r="J90" s="88"/>
      <c r="K90" s="87"/>
      <c r="M90" s="91"/>
      <c r="N90" s="169"/>
      <c r="R90" s="92"/>
      <c r="T90" s="145"/>
      <c r="U90" s="90"/>
      <c r="V90" s="91"/>
      <c r="W90" s="91"/>
      <c r="X90" s="91"/>
    </row>
    <row r="91" spans="1:24" s="54" customFormat="1" ht="15" thickTop="1">
      <c r="A91" s="54" t="s">
        <v>281</v>
      </c>
      <c r="F91" s="138" t="s">
        <v>177</v>
      </c>
      <c r="G91" s="98" t="s">
        <v>177</v>
      </c>
      <c r="H91" s="98" t="s">
        <v>177</v>
      </c>
      <c r="I91" s="98" t="s">
        <v>177</v>
      </c>
      <c r="J91" s="98" t="s">
        <v>177</v>
      </c>
      <c r="K91" s="98" t="s">
        <v>177</v>
      </c>
      <c r="L91" s="99">
        <v>1</v>
      </c>
      <c r="M91" s="151">
        <v>1</v>
      </c>
      <c r="N91" s="170"/>
      <c r="O91" s="171"/>
      <c r="P91" s="171"/>
      <c r="Q91" s="171"/>
      <c r="R91" s="172"/>
      <c r="S91" s="100" t="s">
        <v>298</v>
      </c>
      <c r="T91" s="55"/>
      <c r="U91" s="100" t="s">
        <v>298</v>
      </c>
      <c r="V91" s="55"/>
    </row>
    <row r="92" spans="1:24" s="54" customFormat="1">
      <c r="A92" s="54" t="s">
        <v>282</v>
      </c>
      <c r="F92" s="190" t="s">
        <v>283</v>
      </c>
      <c r="G92" s="99">
        <f>0/64</f>
        <v>0</v>
      </c>
      <c r="H92" s="100" t="s">
        <v>284</v>
      </c>
      <c r="I92" s="99">
        <f>0/64</f>
        <v>0</v>
      </c>
      <c r="J92" s="99">
        <f>0/64</f>
        <v>0</v>
      </c>
      <c r="K92" s="99">
        <f>0/64</f>
        <v>0</v>
      </c>
      <c r="L92" s="98" t="s">
        <v>177</v>
      </c>
      <c r="M92" s="139" t="s">
        <v>177</v>
      </c>
      <c r="N92" s="170"/>
      <c r="O92" s="171"/>
      <c r="P92" s="171"/>
      <c r="Q92" s="171"/>
      <c r="R92" s="172"/>
      <c r="S92" s="98" t="s">
        <v>177</v>
      </c>
      <c r="T92" s="55"/>
      <c r="U92" s="98" t="s">
        <v>177</v>
      </c>
      <c r="V92" s="55"/>
    </row>
    <row r="93" spans="1:24" s="16" customFormat="1">
      <c r="A93" s="16" t="s">
        <v>28</v>
      </c>
      <c r="F93" s="191" t="s">
        <v>56</v>
      </c>
      <c r="G93" s="56" t="s">
        <v>56</v>
      </c>
      <c r="H93" s="56" t="s">
        <v>56</v>
      </c>
      <c r="I93" s="56" t="s">
        <v>56</v>
      </c>
      <c r="J93" s="56" t="s">
        <v>56</v>
      </c>
      <c r="K93" s="56" t="s">
        <v>56</v>
      </c>
      <c r="L93" s="63">
        <v>0.69</v>
      </c>
      <c r="M93" s="152">
        <f>MIN(M79:M89)</f>
        <v>1.1600000000000001</v>
      </c>
      <c r="N93" s="173"/>
      <c r="O93" s="174"/>
      <c r="P93" s="174"/>
      <c r="Q93" s="174"/>
      <c r="R93" s="175"/>
      <c r="S93" s="17" t="s">
        <v>56</v>
      </c>
      <c r="T93" s="17"/>
      <c r="U93" s="17" t="s">
        <v>56</v>
      </c>
      <c r="V93" s="17"/>
    </row>
    <row r="94" spans="1:24" s="16" customFormat="1">
      <c r="A94" s="16" t="s">
        <v>29</v>
      </c>
      <c r="F94" s="192">
        <f t="shared" ref="F94" si="1">MAX(F15:F78)</f>
        <v>10.9</v>
      </c>
      <c r="G94" s="57">
        <f>MAX(G15:G78)</f>
        <v>1.08</v>
      </c>
      <c r="H94" s="58">
        <f t="shared" ref="H94:I94" si="2">MAX(H15:H78)</f>
        <v>4.4950000000000001</v>
      </c>
      <c r="I94" s="59">
        <f t="shared" si="2"/>
        <v>0.37</v>
      </c>
      <c r="J94" s="59">
        <f>MAX(J15:J78)</f>
        <v>0.51300000000000001</v>
      </c>
      <c r="K94" s="59">
        <f t="shared" ref="K94:L94" si="3">MAX(K15:K78)</f>
        <v>0.86199999999999999</v>
      </c>
      <c r="L94" s="103">
        <f t="shared" si="3"/>
        <v>6.07</v>
      </c>
      <c r="M94" s="153">
        <f>MAX(M79:M89)</f>
        <v>2.82</v>
      </c>
      <c r="N94" s="173"/>
      <c r="O94" s="174"/>
      <c r="P94" s="174"/>
      <c r="Q94" s="174"/>
      <c r="R94" s="175"/>
      <c r="S94" s="103">
        <v>0.94</v>
      </c>
      <c r="T94" s="148"/>
      <c r="U94" s="103">
        <f t="shared" ref="U94" si="4">MAX(U15:U78)</f>
        <v>0.90090090090090102</v>
      </c>
      <c r="V94" s="17"/>
    </row>
    <row r="95" spans="1:24" s="52" customFormat="1">
      <c r="A95" s="52" t="s">
        <v>285</v>
      </c>
      <c r="F95" s="165" t="s">
        <v>177</v>
      </c>
      <c r="G95" s="83" t="s">
        <v>177</v>
      </c>
      <c r="H95" s="83" t="s">
        <v>177</v>
      </c>
      <c r="I95" s="83" t="s">
        <v>177</v>
      </c>
      <c r="J95" s="83" t="s">
        <v>177</v>
      </c>
      <c r="K95" s="83" t="s">
        <v>177</v>
      </c>
      <c r="L95" s="103">
        <f>AVERAGE(L15:L78)</f>
        <v>1.8653125000000004</v>
      </c>
      <c r="M95" s="154">
        <f>AVERAGE(M79:M89)</f>
        <v>1.8872727272727274</v>
      </c>
      <c r="N95" s="176"/>
      <c r="O95" s="177"/>
      <c r="P95" s="177"/>
      <c r="Q95" s="177"/>
      <c r="R95" s="178"/>
      <c r="S95" s="103">
        <v>0.36</v>
      </c>
      <c r="T95" s="148"/>
      <c r="U95" s="103">
        <f>AVERAGE((U15:U89))</f>
        <v>0.34656978980808917</v>
      </c>
      <c r="V95" s="60"/>
    </row>
    <row r="96" spans="1:24" s="53" customFormat="1">
      <c r="A96" s="53" t="s">
        <v>286</v>
      </c>
      <c r="F96" s="165" t="s">
        <v>177</v>
      </c>
      <c r="G96" s="83" t="s">
        <v>177</v>
      </c>
      <c r="H96" s="83" t="s">
        <v>177</v>
      </c>
      <c r="I96" s="83" t="s">
        <v>177</v>
      </c>
      <c r="J96" s="83" t="s">
        <v>177</v>
      </c>
      <c r="K96" s="83" t="s">
        <v>177</v>
      </c>
      <c r="L96" s="103">
        <f>MEDIAN(L15:L78)</f>
        <v>1.59</v>
      </c>
      <c r="M96" s="154">
        <f>MEDIAN(M79:M89)</f>
        <v>1.73</v>
      </c>
      <c r="N96" s="179"/>
      <c r="O96" s="180"/>
      <c r="P96" s="180"/>
      <c r="Q96" s="180"/>
      <c r="R96" s="181"/>
      <c r="S96" s="103">
        <v>0.32</v>
      </c>
      <c r="T96" s="148"/>
      <c r="U96" s="103">
        <f>MEDIAN((U15:U89))</f>
        <v>0.27808880489075294</v>
      </c>
      <c r="V96" s="61"/>
    </row>
    <row r="97" spans="1:22" s="89" customFormat="1" ht="15" thickBot="1">
      <c r="A97" s="84" t="s">
        <v>295</v>
      </c>
      <c r="B97" s="84"/>
      <c r="C97" s="84"/>
      <c r="F97" s="193"/>
      <c r="G97" s="84"/>
      <c r="H97" s="84"/>
      <c r="I97" s="84"/>
      <c r="J97" s="84"/>
      <c r="K97" s="84"/>
      <c r="N97" s="182"/>
      <c r="R97" s="92"/>
      <c r="T97" s="91"/>
      <c r="V97" s="91"/>
    </row>
    <row r="98" spans="1:22" ht="15" thickTop="1">
      <c r="A98" s="54" t="s">
        <v>281</v>
      </c>
      <c r="B98" s="54"/>
      <c r="C98" s="54"/>
      <c r="F98" s="190" t="s">
        <v>331</v>
      </c>
      <c r="G98" s="100" t="s">
        <v>330</v>
      </c>
      <c r="H98" s="100" t="s">
        <v>334</v>
      </c>
      <c r="I98" s="100" t="s">
        <v>333</v>
      </c>
      <c r="J98" s="100" t="s">
        <v>335</v>
      </c>
      <c r="K98" s="100" t="s">
        <v>332</v>
      </c>
      <c r="L98" s="99">
        <v>1</v>
      </c>
      <c r="M98" s="194">
        <v>1</v>
      </c>
      <c r="N98" s="163"/>
      <c r="O98" s="22"/>
      <c r="P98" s="22"/>
      <c r="Q98" s="22"/>
      <c r="R98" s="164"/>
      <c r="S98" s="100" t="s">
        <v>297</v>
      </c>
      <c r="U98" s="100" t="s">
        <v>297</v>
      </c>
    </row>
    <row r="99" spans="1:22" s="54" customFormat="1">
      <c r="A99" s="54" t="s">
        <v>282</v>
      </c>
      <c r="F99" s="190" t="s">
        <v>290</v>
      </c>
      <c r="G99" s="99">
        <f>0/64</f>
        <v>0</v>
      </c>
      <c r="H99" s="100" t="s">
        <v>291</v>
      </c>
      <c r="I99" s="99">
        <f>0/45</f>
        <v>0</v>
      </c>
      <c r="J99" s="99">
        <f>0/45</f>
        <v>0</v>
      </c>
      <c r="K99" s="99">
        <f>0/45</f>
        <v>0</v>
      </c>
      <c r="L99" s="98" t="s">
        <v>177</v>
      </c>
      <c r="M99" s="139" t="s">
        <v>177</v>
      </c>
      <c r="N99" s="170"/>
      <c r="O99" s="171"/>
      <c r="P99" s="171"/>
      <c r="Q99" s="171"/>
      <c r="R99" s="172"/>
      <c r="S99" s="98" t="s">
        <v>177</v>
      </c>
      <c r="T99" s="139"/>
      <c r="U99" s="98" t="s">
        <v>177</v>
      </c>
      <c r="V99" s="55"/>
    </row>
    <row r="100" spans="1:22" s="16" customFormat="1">
      <c r="A100" s="16" t="s">
        <v>28</v>
      </c>
      <c r="F100" s="191" t="s">
        <v>56</v>
      </c>
      <c r="G100" s="56" t="s">
        <v>56</v>
      </c>
      <c r="H100" s="56" t="s">
        <v>56</v>
      </c>
      <c r="I100" s="56" t="s">
        <v>56</v>
      </c>
      <c r="J100" s="56" t="s">
        <v>56</v>
      </c>
      <c r="K100" s="56" t="s">
        <v>56</v>
      </c>
      <c r="L100" s="97">
        <f>MIN(L50:L96)</f>
        <v>0.69</v>
      </c>
      <c r="M100" s="152">
        <f>MIN(M79:M89)</f>
        <v>1.1600000000000001</v>
      </c>
      <c r="N100" s="173"/>
      <c r="O100" s="174"/>
      <c r="P100" s="174"/>
      <c r="Q100" s="174"/>
      <c r="R100" s="175"/>
      <c r="S100" s="17" t="s">
        <v>56</v>
      </c>
      <c r="T100" s="17"/>
      <c r="U100" s="17" t="s">
        <v>56</v>
      </c>
      <c r="V100" s="17"/>
    </row>
    <row r="101" spans="1:22" s="16" customFormat="1">
      <c r="A101" s="16" t="s">
        <v>29</v>
      </c>
      <c r="F101" s="192">
        <f t="shared" ref="F101" si="5">MAX(F21:F84)</f>
        <v>10.9</v>
      </c>
      <c r="G101" s="57">
        <f>MAX(G21:G84)</f>
        <v>1.08</v>
      </c>
      <c r="H101" s="58">
        <f t="shared" ref="H101" si="6">MAX(H21:H84)</f>
        <v>4.4950000000000001</v>
      </c>
      <c r="I101" s="69">
        <v>0.34899999999999998</v>
      </c>
      <c r="J101" s="59">
        <f>MAX(J21:J84)</f>
        <v>0.51300000000000001</v>
      </c>
      <c r="K101" s="59">
        <f t="shared" ref="K101" si="7">MAX(K21:K84)</f>
        <v>0.86199999999999999</v>
      </c>
      <c r="L101" s="97">
        <f>MAX(L50:L96)</f>
        <v>6.07</v>
      </c>
      <c r="M101" s="152">
        <v>2.42</v>
      </c>
      <c r="N101" s="173"/>
      <c r="O101" s="174"/>
      <c r="P101" s="174"/>
      <c r="Q101" s="174"/>
      <c r="R101" s="175"/>
      <c r="S101" s="65">
        <v>0.66</v>
      </c>
      <c r="T101" s="17"/>
      <c r="U101" s="65">
        <f t="shared" ref="U101" si="8">MAX(U21:U84)</f>
        <v>0.90090090090090102</v>
      </c>
      <c r="V101" s="17"/>
    </row>
    <row r="102" spans="1:22" s="52" customFormat="1">
      <c r="A102" s="52" t="s">
        <v>182</v>
      </c>
      <c r="F102" s="165" t="s">
        <v>177</v>
      </c>
      <c r="G102" s="83" t="s">
        <v>177</v>
      </c>
      <c r="H102" s="83" t="s">
        <v>177</v>
      </c>
      <c r="I102" s="83" t="s">
        <v>177</v>
      </c>
      <c r="J102" s="83" t="s">
        <v>177</v>
      </c>
      <c r="K102" s="83" t="s">
        <v>177</v>
      </c>
      <c r="L102" s="101">
        <v>1.862127659574468</v>
      </c>
      <c r="M102" s="154">
        <f>AVERAGE(M79:M81,M83:M89)</f>
        <v>1.794</v>
      </c>
      <c r="N102" s="176"/>
      <c r="O102" s="177"/>
      <c r="P102" s="177"/>
      <c r="Q102" s="177"/>
      <c r="R102" s="178"/>
      <c r="S102" s="103">
        <v>0.34</v>
      </c>
      <c r="T102" s="148"/>
      <c r="U102" s="103">
        <v>0.35</v>
      </c>
      <c r="V102" s="60"/>
    </row>
    <row r="103" spans="1:22" s="53" customFormat="1">
      <c r="A103" s="53" t="s">
        <v>183</v>
      </c>
      <c r="F103" s="165" t="s">
        <v>177</v>
      </c>
      <c r="G103" s="83" t="s">
        <v>177</v>
      </c>
      <c r="H103" s="83" t="s">
        <v>177</v>
      </c>
      <c r="I103" s="83" t="s">
        <v>177</v>
      </c>
      <c r="J103" s="83" t="s">
        <v>177</v>
      </c>
      <c r="K103" s="83" t="s">
        <v>177</v>
      </c>
      <c r="L103" s="102">
        <v>1.51</v>
      </c>
      <c r="M103" s="154">
        <f>MEDIAN(M79:M81,M83:M89)</f>
        <v>1.6950000000000001</v>
      </c>
      <c r="N103" s="179"/>
      <c r="O103" s="180"/>
      <c r="P103" s="180"/>
      <c r="Q103" s="180"/>
      <c r="R103" s="181"/>
      <c r="S103" s="103">
        <v>0.28000000000000003</v>
      </c>
      <c r="T103" s="148"/>
      <c r="U103" s="103">
        <v>0.25</v>
      </c>
      <c r="V103" s="61"/>
    </row>
    <row r="104" spans="1:22" s="89" customFormat="1" ht="15" thickBot="1">
      <c r="A104" s="84" t="s">
        <v>293</v>
      </c>
      <c r="B104" s="84"/>
      <c r="C104" s="84"/>
      <c r="F104" s="193"/>
      <c r="G104" s="84"/>
      <c r="H104" s="84"/>
      <c r="I104" s="84"/>
      <c r="J104" s="84"/>
      <c r="K104" s="84"/>
      <c r="N104" s="182"/>
      <c r="R104" s="92"/>
      <c r="T104" s="91"/>
      <c r="V104" s="91"/>
    </row>
    <row r="105" spans="1:22" ht="15" thickTop="1">
      <c r="A105" s="54" t="s">
        <v>281</v>
      </c>
      <c r="B105" s="54"/>
      <c r="C105" s="54"/>
      <c r="F105" s="138" t="s">
        <v>177</v>
      </c>
      <c r="G105" s="98" t="s">
        <v>177</v>
      </c>
      <c r="H105" s="98" t="s">
        <v>177</v>
      </c>
      <c r="I105" s="98" t="s">
        <v>177</v>
      </c>
      <c r="J105" s="98" t="s">
        <v>177</v>
      </c>
      <c r="K105" s="98" t="s">
        <v>177</v>
      </c>
      <c r="L105" s="99">
        <v>1</v>
      </c>
      <c r="M105" s="155" t="s">
        <v>292</v>
      </c>
      <c r="N105" s="163"/>
      <c r="O105" s="22"/>
      <c r="P105" s="22"/>
      <c r="Q105" s="22"/>
      <c r="R105" s="164"/>
      <c r="S105" s="100" t="s">
        <v>296</v>
      </c>
      <c r="U105" s="100" t="s">
        <v>296</v>
      </c>
    </row>
    <row r="106" spans="1:22" s="54" customFormat="1">
      <c r="A106" s="54" t="s">
        <v>282</v>
      </c>
      <c r="F106" s="190" t="s">
        <v>287</v>
      </c>
      <c r="G106" s="99">
        <f>0/31</f>
        <v>0</v>
      </c>
      <c r="H106" s="99">
        <f>0/31</f>
        <v>0</v>
      </c>
      <c r="I106" s="99">
        <f>0/31</f>
        <v>0</v>
      </c>
      <c r="J106" s="99">
        <f>0/31</f>
        <v>0</v>
      </c>
      <c r="K106" s="99">
        <f>0/31</f>
        <v>0</v>
      </c>
      <c r="L106" s="98" t="s">
        <v>177</v>
      </c>
      <c r="M106" s="139" t="s">
        <v>177</v>
      </c>
      <c r="N106" s="170"/>
      <c r="O106" s="171"/>
      <c r="P106" s="171"/>
      <c r="Q106" s="171"/>
      <c r="R106" s="172"/>
      <c r="S106" s="138" t="s">
        <v>177</v>
      </c>
      <c r="T106" s="146"/>
      <c r="U106" s="139" t="s">
        <v>177</v>
      </c>
      <c r="V106" s="55"/>
    </row>
    <row r="107" spans="1:22" s="16" customFormat="1">
      <c r="A107" s="16" t="s">
        <v>28</v>
      </c>
      <c r="F107" s="191" t="s">
        <v>56</v>
      </c>
      <c r="G107" s="56" t="s">
        <v>56</v>
      </c>
      <c r="H107" s="56" t="s">
        <v>56</v>
      </c>
      <c r="I107" s="56" t="s">
        <v>56</v>
      </c>
      <c r="J107" s="56" t="s">
        <v>56</v>
      </c>
      <c r="K107" s="56" t="s">
        <v>56</v>
      </c>
      <c r="L107" s="103">
        <v>0.70000000000000007</v>
      </c>
      <c r="M107" s="156">
        <v>1.1600000000000001</v>
      </c>
      <c r="N107" s="173"/>
      <c r="O107" s="174"/>
      <c r="P107" s="174"/>
      <c r="Q107" s="174"/>
      <c r="R107" s="175"/>
      <c r="S107" s="17" t="s">
        <v>56</v>
      </c>
      <c r="T107" s="17"/>
      <c r="U107" s="17" t="s">
        <v>56</v>
      </c>
      <c r="V107" s="17"/>
    </row>
    <row r="108" spans="1:22" s="16" customFormat="1">
      <c r="A108" s="16" t="s">
        <v>29</v>
      </c>
      <c r="F108" s="192">
        <v>2.9</v>
      </c>
      <c r="G108" s="57">
        <v>1.02</v>
      </c>
      <c r="H108" s="69">
        <v>1.1399999999999999</v>
      </c>
      <c r="I108" s="69">
        <v>0.37</v>
      </c>
      <c r="J108" s="69">
        <v>0.5</v>
      </c>
      <c r="K108" s="69">
        <v>0.56100000000000005</v>
      </c>
      <c r="L108" s="113">
        <v>3.82</v>
      </c>
      <c r="M108" s="152">
        <f>MAX(M85:M97)</f>
        <v>2.82</v>
      </c>
      <c r="N108" s="173"/>
      <c r="O108" s="174"/>
      <c r="P108" s="174"/>
      <c r="Q108" s="174"/>
      <c r="R108" s="175"/>
      <c r="S108" s="65">
        <v>0.94</v>
      </c>
      <c r="T108" s="17"/>
      <c r="U108" s="65">
        <v>0.9</v>
      </c>
      <c r="V108" s="17"/>
    </row>
    <row r="109" spans="1:22" s="52" customFormat="1">
      <c r="A109" s="52" t="s">
        <v>182</v>
      </c>
      <c r="F109" s="165" t="s">
        <v>177</v>
      </c>
      <c r="G109" s="83" t="s">
        <v>177</v>
      </c>
      <c r="H109" s="83" t="s">
        <v>177</v>
      </c>
      <c r="I109" s="83" t="s">
        <v>177</v>
      </c>
      <c r="J109" s="83" t="s">
        <v>177</v>
      </c>
      <c r="K109" s="83" t="s">
        <v>177</v>
      </c>
      <c r="L109" s="103">
        <v>1.7703225806451612</v>
      </c>
      <c r="M109" s="157" t="s">
        <v>249</v>
      </c>
      <c r="N109" s="176"/>
      <c r="O109" s="177"/>
      <c r="P109" s="177"/>
      <c r="Q109" s="177"/>
      <c r="R109" s="178"/>
      <c r="S109" s="137">
        <v>0.41583333333333328</v>
      </c>
      <c r="T109" s="60"/>
      <c r="U109" s="103">
        <v>0.41</v>
      </c>
      <c r="V109" s="60"/>
    </row>
    <row r="110" spans="1:22" s="53" customFormat="1">
      <c r="A110" s="53" t="s">
        <v>183</v>
      </c>
      <c r="F110" s="165" t="s">
        <v>177</v>
      </c>
      <c r="G110" s="83" t="s">
        <v>177</v>
      </c>
      <c r="H110" s="83" t="s">
        <v>177</v>
      </c>
      <c r="I110" s="83" t="s">
        <v>177</v>
      </c>
      <c r="J110" s="83" t="s">
        <v>177</v>
      </c>
      <c r="K110" s="83" t="s">
        <v>177</v>
      </c>
      <c r="L110" s="112">
        <v>1.6300000000000001</v>
      </c>
      <c r="M110" s="157" t="s">
        <v>249</v>
      </c>
      <c r="N110" s="179"/>
      <c r="O110" s="180"/>
      <c r="P110" s="180"/>
      <c r="Q110" s="180"/>
      <c r="R110" s="181"/>
      <c r="S110" s="137">
        <v>0.36499999999999999</v>
      </c>
      <c r="T110" s="61"/>
      <c r="U110" s="103">
        <v>0.38</v>
      </c>
      <c r="V110" s="61"/>
    </row>
    <row r="112" spans="1:22">
      <c r="L112" s="18"/>
      <c r="M112" s="158"/>
    </row>
    <row r="113" spans="5:25">
      <c r="M113" s="158"/>
    </row>
    <row r="114" spans="5:25">
      <c r="M114" s="158"/>
      <c r="O114" s="22"/>
      <c r="U114" s="22"/>
      <c r="V114" s="40"/>
      <c r="W114" s="22"/>
      <c r="X114" s="22"/>
      <c r="Y114" s="22"/>
    </row>
    <row r="115" spans="5:25">
      <c r="L115" s="43"/>
      <c r="M115" s="158"/>
      <c r="O115" s="22"/>
      <c r="U115" s="22"/>
      <c r="V115" s="40"/>
      <c r="W115" s="22"/>
      <c r="X115" s="22"/>
      <c r="Y115" s="22"/>
    </row>
    <row r="116" spans="5:25">
      <c r="L116" s="44"/>
      <c r="M116" s="158"/>
      <c r="O116" s="22"/>
      <c r="U116" s="22"/>
      <c r="V116" s="40"/>
      <c r="W116" s="22"/>
      <c r="X116" s="22"/>
      <c r="Y116" s="22"/>
    </row>
    <row r="117" spans="5:25">
      <c r="E117" s="49"/>
      <c r="J117" s="67"/>
      <c r="L117" s="44"/>
      <c r="M117" s="158"/>
    </row>
    <row r="118" spans="5:25">
      <c r="E118" s="49"/>
      <c r="F118" s="22"/>
      <c r="G118" s="22"/>
      <c r="K118" s="22"/>
      <c r="L118" s="44"/>
      <c r="M118" s="158"/>
    </row>
    <row r="119" spans="5:25">
      <c r="E119" s="22"/>
      <c r="F119" s="22"/>
      <c r="G119" s="22"/>
      <c r="K119" s="22"/>
      <c r="L119" s="44"/>
      <c r="M119" s="159"/>
    </row>
    <row r="120" spans="5:25">
      <c r="L120" s="44"/>
      <c r="M120" s="159"/>
    </row>
    <row r="121" spans="5:25">
      <c r="L121" s="44"/>
      <c r="M121" s="158"/>
    </row>
    <row r="122" spans="5:25">
      <c r="L122" s="44"/>
      <c r="M122" s="159"/>
    </row>
    <row r="123" spans="5:25" ht="16.5" customHeight="1">
      <c r="L123" s="44"/>
      <c r="M123" s="158"/>
    </row>
    <row r="124" spans="5:25">
      <c r="L124" s="44"/>
      <c r="M124" s="158"/>
    </row>
    <row r="125" spans="5:25">
      <c r="L125" s="44"/>
      <c r="M125" s="158"/>
    </row>
    <row r="126" spans="5:25">
      <c r="L126" s="44"/>
      <c r="M126" s="158"/>
    </row>
    <row r="127" spans="5:25">
      <c r="L127" s="44"/>
      <c r="M127" s="158"/>
    </row>
    <row r="128" spans="5:25">
      <c r="L128" s="44"/>
      <c r="M128" s="158"/>
    </row>
    <row r="129" spans="5:19">
      <c r="L129" s="43"/>
      <c r="M129" s="159"/>
    </row>
    <row r="130" spans="5:19">
      <c r="L130" s="44"/>
      <c r="M130" s="158"/>
    </row>
    <row r="131" spans="5:19">
      <c r="L131" s="44"/>
      <c r="M131" s="158"/>
    </row>
    <row r="132" spans="5:19">
      <c r="L132" s="44"/>
      <c r="M132" s="159"/>
    </row>
    <row r="133" spans="5:19">
      <c r="L133" s="44"/>
      <c r="M133" s="159"/>
    </row>
    <row r="134" spans="5:19">
      <c r="L134" s="44"/>
      <c r="M134" s="158"/>
    </row>
    <row r="135" spans="5:19">
      <c r="E135" s="62"/>
      <c r="L135" s="44"/>
      <c r="M135" s="158"/>
      <c r="S135" s="41"/>
    </row>
    <row r="136" spans="5:19">
      <c r="L136" s="45"/>
      <c r="S136" s="41"/>
    </row>
    <row r="137" spans="5:19">
      <c r="S137" s="41"/>
    </row>
    <row r="138" spans="5:19">
      <c r="S138" s="41"/>
    </row>
    <row r="139" spans="5:19">
      <c r="S139" s="41"/>
    </row>
    <row r="140" spans="5:19">
      <c r="S140" s="41"/>
    </row>
    <row r="141" spans="5:19">
      <c r="S141" s="40"/>
    </row>
    <row r="142" spans="5:19">
      <c r="S142" s="40"/>
    </row>
    <row r="143" spans="5:19">
      <c r="S143" s="41"/>
    </row>
    <row r="144" spans="5:19">
      <c r="S144" s="41"/>
    </row>
    <row r="145" spans="19:19">
      <c r="S145" s="41"/>
    </row>
    <row r="146" spans="19:19">
      <c r="S146" s="41"/>
    </row>
    <row r="147" spans="19:19">
      <c r="S147" s="41"/>
    </row>
    <row r="148" spans="19:19">
      <c r="S148" s="41"/>
    </row>
    <row r="149" spans="19:19">
      <c r="S149" s="41"/>
    </row>
    <row r="150" spans="19:19">
      <c r="S150" s="41"/>
    </row>
    <row r="151" spans="19:19">
      <c r="S151" s="41"/>
    </row>
    <row r="152" spans="19:19">
      <c r="S152" s="41"/>
    </row>
    <row r="153" spans="19:19">
      <c r="S153" s="41"/>
    </row>
    <row r="154" spans="19:19">
      <c r="S154" s="41"/>
    </row>
    <row r="155" spans="19:19">
      <c r="S155" s="41"/>
    </row>
    <row r="156" spans="19:19">
      <c r="S156" s="41"/>
    </row>
    <row r="157" spans="19:19">
      <c r="S157" s="41"/>
    </row>
    <row r="158" spans="19:19">
      <c r="S158" s="41"/>
    </row>
    <row r="159" spans="19:19">
      <c r="S159" s="41"/>
    </row>
    <row r="160" spans="19:19">
      <c r="S160" s="64"/>
    </row>
    <row r="161" spans="19:19">
      <c r="S161" s="64"/>
    </row>
    <row r="162" spans="19:19">
      <c r="S162" s="41"/>
    </row>
    <row r="163" spans="19:19">
      <c r="S163" s="66"/>
    </row>
    <row r="164" spans="19:19">
      <c r="S164" s="66"/>
    </row>
  </sheetData>
  <autoFilter ref="A11:Y164"/>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dimension ref="A1:R16"/>
  <sheetViews>
    <sheetView topLeftCell="B1" zoomScale="85" zoomScaleNormal="85" zoomScalePageLayoutView="85" workbookViewId="0">
      <pane ySplit="1" topLeftCell="A2" activePane="bottomLeft" state="frozen"/>
      <selection pane="bottomLeft" activeCell="C23" sqref="C23"/>
    </sheetView>
  </sheetViews>
  <sheetFormatPr baseColWidth="10" defaultColWidth="8.83203125" defaultRowHeight="14" x14ac:dyDescent="0"/>
  <cols>
    <col min="1" max="1" width="25.83203125" customWidth="1"/>
    <col min="2" max="2" width="28.83203125" customWidth="1"/>
    <col min="3" max="3" width="13.5" customWidth="1"/>
    <col min="4" max="4" width="6.5" customWidth="1"/>
    <col min="5" max="5" width="19.5" customWidth="1"/>
    <col min="6" max="6" width="16.6640625" customWidth="1"/>
    <col min="7" max="7" width="11.5" customWidth="1"/>
    <col min="8" max="8" width="9.33203125" customWidth="1"/>
    <col min="9" max="9" width="29.33203125" customWidth="1"/>
    <col min="10" max="10" width="25.5" customWidth="1"/>
    <col min="11" max="11" width="25.1640625" customWidth="1"/>
    <col min="12" max="12" width="23.6640625" customWidth="1"/>
    <col min="13" max="13" width="19.6640625" customWidth="1"/>
    <col min="14" max="14" width="20" customWidth="1"/>
    <col min="15" max="15" width="23.83203125" customWidth="1"/>
    <col min="16" max="16" width="24.5" customWidth="1"/>
    <col min="17" max="17" width="33.33203125" customWidth="1"/>
    <col min="18" max="18" width="39.33203125" customWidth="1"/>
  </cols>
  <sheetData>
    <row r="1" spans="1:18" ht="16">
      <c r="A1" s="1" t="s">
        <v>0</v>
      </c>
      <c r="B1" s="1" t="s">
        <v>1</v>
      </c>
      <c r="C1" s="1" t="s">
        <v>2</v>
      </c>
      <c r="D1" s="1" t="s">
        <v>3</v>
      </c>
      <c r="E1" s="1" t="s">
        <v>4</v>
      </c>
      <c r="F1" s="2" t="s">
        <v>5</v>
      </c>
      <c r="G1" s="1" t="s">
        <v>26</v>
      </c>
      <c r="H1" s="1" t="s">
        <v>72</v>
      </c>
      <c r="I1" s="1" t="s">
        <v>81</v>
      </c>
      <c r="J1" s="1" t="s">
        <v>73</v>
      </c>
      <c r="K1" s="1" t="s">
        <v>74</v>
      </c>
      <c r="L1" s="1" t="s">
        <v>75</v>
      </c>
      <c r="M1" s="1" t="s">
        <v>76</v>
      </c>
      <c r="N1" s="1" t="s">
        <v>77</v>
      </c>
      <c r="O1" s="1" t="s">
        <v>78</v>
      </c>
      <c r="P1" s="1" t="s">
        <v>79</v>
      </c>
      <c r="Q1" s="1" t="s">
        <v>80</v>
      </c>
      <c r="R1" s="3" t="s">
        <v>64</v>
      </c>
    </row>
    <row r="2" spans="1:18" ht="84.75" hidden="1" customHeight="1">
      <c r="A2" s="10" t="s">
        <v>301</v>
      </c>
      <c r="B2" s="11" t="s">
        <v>62</v>
      </c>
      <c r="C2" s="12" t="s">
        <v>65</v>
      </c>
      <c r="D2" s="12">
        <v>9</v>
      </c>
      <c r="E2" s="12">
        <v>1994</v>
      </c>
      <c r="F2" s="32" t="s">
        <v>18</v>
      </c>
      <c r="G2" s="33" t="s">
        <v>25</v>
      </c>
      <c r="H2" s="33" t="s">
        <v>63</v>
      </c>
      <c r="I2" s="8" t="s">
        <v>250</v>
      </c>
      <c r="J2" s="8" t="s">
        <v>251</v>
      </c>
      <c r="K2" s="8" t="s">
        <v>251</v>
      </c>
      <c r="L2" s="8" t="s">
        <v>10</v>
      </c>
      <c r="M2" s="8" t="s">
        <v>10</v>
      </c>
      <c r="N2" s="8" t="s">
        <v>10</v>
      </c>
      <c r="O2" s="8" t="s">
        <v>10</v>
      </c>
      <c r="P2" s="8" t="s">
        <v>10</v>
      </c>
      <c r="Q2" s="8" t="s">
        <v>10</v>
      </c>
      <c r="R2" s="13" t="s">
        <v>93</v>
      </c>
    </row>
    <row r="3" spans="1:18" ht="62.25" hidden="1" customHeight="1">
      <c r="A3" s="10" t="s">
        <v>302</v>
      </c>
      <c r="B3" s="11" t="s">
        <v>61</v>
      </c>
      <c r="C3" s="12" t="s">
        <v>16</v>
      </c>
      <c r="D3" s="12">
        <v>4</v>
      </c>
      <c r="E3" s="12" t="s">
        <v>17</v>
      </c>
      <c r="F3" s="12" t="s">
        <v>18</v>
      </c>
      <c r="G3" s="10" t="s">
        <v>25</v>
      </c>
      <c r="H3" s="9" t="s">
        <v>31</v>
      </c>
      <c r="I3" s="13" t="s">
        <v>189</v>
      </c>
      <c r="J3" s="13" t="s">
        <v>190</v>
      </c>
      <c r="K3" s="13" t="s">
        <v>191</v>
      </c>
      <c r="L3" s="8" t="s">
        <v>10</v>
      </c>
      <c r="M3" s="8" t="s">
        <v>10</v>
      </c>
      <c r="N3" s="8" t="s">
        <v>10</v>
      </c>
      <c r="O3" s="8" t="s">
        <v>10</v>
      </c>
      <c r="P3" s="8" t="s">
        <v>10</v>
      </c>
      <c r="Q3" s="8" t="s">
        <v>10</v>
      </c>
      <c r="R3" s="13" t="s">
        <v>95</v>
      </c>
    </row>
    <row r="4" spans="1:18" s="35" customFormat="1" ht="123" hidden="1" customHeight="1">
      <c r="A4" s="10" t="s">
        <v>303</v>
      </c>
      <c r="B4" s="11" t="s">
        <v>90</v>
      </c>
      <c r="C4" s="12" t="s">
        <v>60</v>
      </c>
      <c r="D4" s="12">
        <v>110</v>
      </c>
      <c r="E4" s="6" t="s">
        <v>20</v>
      </c>
      <c r="F4" s="12" t="s">
        <v>21</v>
      </c>
      <c r="G4" s="10" t="s">
        <v>30</v>
      </c>
      <c r="H4" s="9" t="s">
        <v>22</v>
      </c>
      <c r="I4" s="13" t="s">
        <v>299</v>
      </c>
      <c r="J4" s="13" t="s">
        <v>320</v>
      </c>
      <c r="K4" s="13" t="s">
        <v>325</v>
      </c>
      <c r="L4" s="8" t="s">
        <v>10</v>
      </c>
      <c r="M4" s="8" t="s">
        <v>10</v>
      </c>
      <c r="N4" s="8" t="s">
        <v>10</v>
      </c>
      <c r="O4" s="8" t="s">
        <v>10</v>
      </c>
      <c r="P4" s="8" t="s">
        <v>10</v>
      </c>
      <c r="Q4" s="13" t="s">
        <v>300</v>
      </c>
      <c r="R4" s="8" t="s">
        <v>92</v>
      </c>
    </row>
    <row r="5" spans="1:18" s="35" customFormat="1" ht="123" hidden="1" customHeight="1">
      <c r="A5" s="10" t="s">
        <v>305</v>
      </c>
      <c r="B5" s="11" t="s">
        <v>316</v>
      </c>
      <c r="C5" s="12" t="s">
        <v>60</v>
      </c>
      <c r="D5" s="12">
        <v>112</v>
      </c>
      <c r="E5" s="6" t="s">
        <v>314</v>
      </c>
      <c r="F5" s="12" t="s">
        <v>21</v>
      </c>
      <c r="G5" s="10" t="s">
        <v>30</v>
      </c>
      <c r="H5" s="9" t="s">
        <v>22</v>
      </c>
      <c r="I5" s="13" t="s">
        <v>318</v>
      </c>
      <c r="J5" s="13" t="s">
        <v>322</v>
      </c>
      <c r="K5" s="13" t="s">
        <v>324</v>
      </c>
      <c r="L5" s="7" t="s">
        <v>10</v>
      </c>
      <c r="M5" s="7" t="s">
        <v>10</v>
      </c>
      <c r="N5" s="7" t="s">
        <v>10</v>
      </c>
      <c r="O5" s="7" t="s">
        <v>10</v>
      </c>
      <c r="P5" s="7" t="s">
        <v>10</v>
      </c>
      <c r="Q5" s="13" t="s">
        <v>327</v>
      </c>
      <c r="R5" s="7" t="s">
        <v>328</v>
      </c>
    </row>
    <row r="6" spans="1:18" s="35" customFormat="1" ht="123" hidden="1" customHeight="1">
      <c r="A6" s="10" t="s">
        <v>305</v>
      </c>
      <c r="B6" s="11" t="s">
        <v>317</v>
      </c>
      <c r="C6" s="12" t="s">
        <v>315</v>
      </c>
      <c r="D6" s="12">
        <v>168</v>
      </c>
      <c r="E6" s="6" t="s">
        <v>314</v>
      </c>
      <c r="F6" s="12" t="s">
        <v>21</v>
      </c>
      <c r="G6" s="10" t="s">
        <v>30</v>
      </c>
      <c r="H6" s="9" t="s">
        <v>22</v>
      </c>
      <c r="I6" s="13" t="s">
        <v>319</v>
      </c>
      <c r="J6" s="13" t="s">
        <v>321</v>
      </c>
      <c r="K6" s="13" t="s">
        <v>323</v>
      </c>
      <c r="L6" s="7" t="s">
        <v>10</v>
      </c>
      <c r="M6" s="7" t="s">
        <v>10</v>
      </c>
      <c r="N6" s="7" t="s">
        <v>10</v>
      </c>
      <c r="O6" s="7" t="s">
        <v>10</v>
      </c>
      <c r="P6" s="7" t="s">
        <v>10</v>
      </c>
      <c r="Q6" s="13" t="s">
        <v>326</v>
      </c>
      <c r="R6" s="7" t="s">
        <v>329</v>
      </c>
    </row>
    <row r="7" spans="1:18" ht="87.75" customHeight="1">
      <c r="A7" s="10" t="s">
        <v>306</v>
      </c>
      <c r="B7" s="11" t="s">
        <v>66</v>
      </c>
      <c r="C7" s="12" t="s">
        <v>12</v>
      </c>
      <c r="D7" s="12">
        <v>32</v>
      </c>
      <c r="E7" s="12">
        <v>1998</v>
      </c>
      <c r="F7" s="12" t="s">
        <v>13</v>
      </c>
      <c r="G7" s="10" t="s">
        <v>25</v>
      </c>
      <c r="H7" s="33" t="s">
        <v>63</v>
      </c>
      <c r="I7" s="13" t="s">
        <v>192</v>
      </c>
      <c r="J7" s="13" t="s">
        <v>193</v>
      </c>
      <c r="K7" s="13" t="s">
        <v>194</v>
      </c>
      <c r="L7" s="8" t="s">
        <v>10</v>
      </c>
      <c r="M7" s="8" t="s">
        <v>10</v>
      </c>
      <c r="N7" s="8" t="s">
        <v>10</v>
      </c>
      <c r="O7" s="8" t="s">
        <v>10</v>
      </c>
      <c r="P7" s="8" t="s">
        <v>10</v>
      </c>
      <c r="Q7" s="8" t="s">
        <v>10</v>
      </c>
      <c r="R7" s="8" t="s">
        <v>67</v>
      </c>
    </row>
    <row r="8" spans="1:18" s="35" customFormat="1" ht="105.75" hidden="1" customHeight="1">
      <c r="A8" s="10" t="s">
        <v>309</v>
      </c>
      <c r="B8" s="11" t="s">
        <v>58</v>
      </c>
      <c r="C8" s="12" t="s">
        <v>86</v>
      </c>
      <c r="D8" s="12">
        <v>18</v>
      </c>
      <c r="E8" s="12" t="s">
        <v>19</v>
      </c>
      <c r="F8" s="12" t="s">
        <v>18</v>
      </c>
      <c r="G8" s="10" t="s">
        <v>87</v>
      </c>
      <c r="H8" s="10" t="s">
        <v>31</v>
      </c>
      <c r="I8" s="13" t="s">
        <v>195</v>
      </c>
      <c r="J8" s="13" t="s">
        <v>196</v>
      </c>
      <c r="K8" s="13" t="s">
        <v>197</v>
      </c>
      <c r="L8" s="7" t="s">
        <v>10</v>
      </c>
      <c r="M8" s="7" t="s">
        <v>10</v>
      </c>
      <c r="N8" s="7" t="s">
        <v>10</v>
      </c>
      <c r="O8" s="7" t="s">
        <v>10</v>
      </c>
      <c r="P8" s="7" t="s">
        <v>10</v>
      </c>
      <c r="Q8" s="14" t="s">
        <v>198</v>
      </c>
      <c r="R8" s="13" t="s">
        <v>94</v>
      </c>
    </row>
    <row r="9" spans="1:18" s="35" customFormat="1" ht="96" hidden="1" customHeight="1">
      <c r="A9" s="4" t="s">
        <v>310</v>
      </c>
      <c r="B9" s="4" t="s">
        <v>70</v>
      </c>
      <c r="C9" s="6" t="s">
        <v>11</v>
      </c>
      <c r="D9" s="5">
        <v>8</v>
      </c>
      <c r="E9" s="6" t="s">
        <v>71</v>
      </c>
      <c r="F9" s="6" t="s">
        <v>8</v>
      </c>
      <c r="G9" s="8" t="s">
        <v>69</v>
      </c>
      <c r="H9" s="8" t="s">
        <v>31</v>
      </c>
      <c r="I9" s="7" t="s">
        <v>199</v>
      </c>
      <c r="J9" s="9" t="s">
        <v>199</v>
      </c>
      <c r="K9" s="9" t="s">
        <v>200</v>
      </c>
      <c r="L9" s="9" t="s">
        <v>202</v>
      </c>
      <c r="M9" s="9" t="s">
        <v>202</v>
      </c>
      <c r="N9" s="9" t="s">
        <v>203</v>
      </c>
      <c r="O9" s="8" t="s">
        <v>10</v>
      </c>
      <c r="P9" s="8" t="s">
        <v>10</v>
      </c>
      <c r="Q9" s="7" t="s">
        <v>201</v>
      </c>
      <c r="R9" s="8"/>
    </row>
    <row r="10" spans="1:18" ht="88.5" hidden="1" customHeight="1">
      <c r="A10" s="10" t="s">
        <v>308</v>
      </c>
      <c r="B10" s="11" t="s">
        <v>85</v>
      </c>
      <c r="C10" s="12" t="s">
        <v>84</v>
      </c>
      <c r="D10" s="12">
        <v>67</v>
      </c>
      <c r="E10" s="6">
        <v>2002</v>
      </c>
      <c r="F10" s="12" t="s">
        <v>27</v>
      </c>
      <c r="G10" s="10" t="s">
        <v>25</v>
      </c>
      <c r="H10" s="10" t="s">
        <v>88</v>
      </c>
      <c r="I10" s="13" t="s">
        <v>204</v>
      </c>
      <c r="J10" s="13" t="s">
        <v>205</v>
      </c>
      <c r="K10" s="13" t="s">
        <v>206</v>
      </c>
      <c r="L10" s="7" t="s">
        <v>10</v>
      </c>
      <c r="M10" s="7" t="s">
        <v>10</v>
      </c>
      <c r="N10" s="7" t="s">
        <v>10</v>
      </c>
      <c r="O10" s="7" t="s">
        <v>10</v>
      </c>
      <c r="P10" s="7" t="s">
        <v>10</v>
      </c>
      <c r="Q10" s="13" t="s">
        <v>206</v>
      </c>
      <c r="R10" s="7"/>
    </row>
    <row r="11" spans="1:18" ht="87.75" hidden="1" customHeight="1">
      <c r="A11" s="10" t="s">
        <v>307</v>
      </c>
      <c r="B11" s="34" t="s">
        <v>68</v>
      </c>
      <c r="C11" s="12" t="s">
        <v>57</v>
      </c>
      <c r="D11" s="12">
        <v>130</v>
      </c>
      <c r="E11" s="6" t="s">
        <v>15</v>
      </c>
      <c r="F11" s="12" t="s">
        <v>21</v>
      </c>
      <c r="G11" s="10" t="s">
        <v>30</v>
      </c>
      <c r="H11" s="10" t="s">
        <v>31</v>
      </c>
      <c r="I11" s="13" t="s">
        <v>207</v>
      </c>
      <c r="J11" s="13" t="s">
        <v>208</v>
      </c>
      <c r="K11" s="13" t="s">
        <v>209</v>
      </c>
      <c r="L11" s="8" t="s">
        <v>10</v>
      </c>
      <c r="M11" s="8" t="s">
        <v>10</v>
      </c>
      <c r="N11" s="13" t="s">
        <v>211</v>
      </c>
      <c r="O11" s="13" t="s">
        <v>210</v>
      </c>
      <c r="P11" s="13" t="s">
        <v>212</v>
      </c>
      <c r="Q11" s="13" t="s">
        <v>213</v>
      </c>
      <c r="R11" s="8" t="s">
        <v>214</v>
      </c>
    </row>
    <row r="12" spans="1:18" ht="136.5" customHeight="1">
      <c r="A12" s="10" t="s">
        <v>304</v>
      </c>
      <c r="B12" s="11" t="s">
        <v>59</v>
      </c>
      <c r="C12" s="12" t="s">
        <v>89</v>
      </c>
      <c r="D12" s="12">
        <v>300</v>
      </c>
      <c r="E12" s="6" t="s">
        <v>15</v>
      </c>
      <c r="F12" s="12" t="s">
        <v>13</v>
      </c>
      <c r="G12" s="10" t="s">
        <v>30</v>
      </c>
      <c r="H12" s="9" t="s">
        <v>31</v>
      </c>
      <c r="I12" s="13" t="s">
        <v>215</v>
      </c>
      <c r="J12" s="13" t="s">
        <v>216</v>
      </c>
      <c r="K12" s="13" t="s">
        <v>217</v>
      </c>
      <c r="L12" s="8" t="s">
        <v>10</v>
      </c>
      <c r="M12" s="8" t="s">
        <v>10</v>
      </c>
      <c r="N12" s="13" t="s">
        <v>219</v>
      </c>
      <c r="O12" s="13" t="s">
        <v>218</v>
      </c>
      <c r="P12" s="13" t="s">
        <v>220</v>
      </c>
      <c r="Q12" s="13" t="s">
        <v>221</v>
      </c>
      <c r="R12" s="8"/>
    </row>
    <row r="13" spans="1:18" ht="101.25" customHeight="1">
      <c r="A13" s="10" t="s">
        <v>311</v>
      </c>
      <c r="B13" s="11" t="s">
        <v>82</v>
      </c>
      <c r="C13" s="12" t="s">
        <v>14</v>
      </c>
      <c r="D13" s="12">
        <v>91</v>
      </c>
      <c r="E13" s="6" t="s">
        <v>96</v>
      </c>
      <c r="F13" s="12" t="s">
        <v>13</v>
      </c>
      <c r="G13" s="10" t="s">
        <v>83</v>
      </c>
      <c r="H13" s="10" t="s">
        <v>31</v>
      </c>
      <c r="I13" s="13" t="s">
        <v>222</v>
      </c>
      <c r="J13" s="13" t="s">
        <v>223</v>
      </c>
      <c r="K13" s="13" t="s">
        <v>224</v>
      </c>
      <c r="L13" s="7" t="s">
        <v>10</v>
      </c>
      <c r="M13" s="13" t="s">
        <v>226</v>
      </c>
      <c r="N13" s="13" t="s">
        <v>227</v>
      </c>
      <c r="O13" s="13" t="s">
        <v>225</v>
      </c>
      <c r="P13" s="13" t="s">
        <v>225</v>
      </c>
      <c r="Q13" s="13" t="s">
        <v>228</v>
      </c>
      <c r="R13" s="7"/>
    </row>
    <row r="14" spans="1:18" ht="105" customHeight="1">
      <c r="A14" s="4" t="s">
        <v>6</v>
      </c>
      <c r="B14" s="4" t="s">
        <v>248</v>
      </c>
      <c r="C14" s="6" t="s">
        <v>91</v>
      </c>
      <c r="D14" s="5">
        <v>45</v>
      </c>
      <c r="E14" s="5" t="s">
        <v>7</v>
      </c>
      <c r="F14" s="6" t="s">
        <v>8</v>
      </c>
      <c r="G14" s="15" t="s">
        <v>9</v>
      </c>
      <c r="H14" s="9" t="s">
        <v>31</v>
      </c>
      <c r="I14" s="7" t="s">
        <v>229</v>
      </c>
      <c r="J14" s="7" t="s">
        <v>230</v>
      </c>
      <c r="K14" s="7" t="s">
        <v>231</v>
      </c>
      <c r="L14" s="8" t="s">
        <v>10</v>
      </c>
      <c r="M14" s="8" t="s">
        <v>10</v>
      </c>
      <c r="N14" s="8" t="s">
        <v>10</v>
      </c>
      <c r="O14" s="7" t="s">
        <v>232</v>
      </c>
      <c r="P14" s="7" t="s">
        <v>233</v>
      </c>
      <c r="Q14" s="7" t="s">
        <v>234</v>
      </c>
      <c r="R14" s="4"/>
    </row>
    <row r="15" spans="1:18" s="70" customFormat="1" ht="61.5" hidden="1" customHeight="1">
      <c r="A15" s="4" t="s">
        <v>312</v>
      </c>
      <c r="B15" s="71" t="s">
        <v>246</v>
      </c>
      <c r="C15" s="70" t="s">
        <v>235</v>
      </c>
      <c r="D15" s="12">
        <v>6</v>
      </c>
      <c r="E15" s="5">
        <v>2012</v>
      </c>
      <c r="F15" s="12" t="s">
        <v>236</v>
      </c>
      <c r="G15" s="70" t="s">
        <v>237</v>
      </c>
      <c r="H15" s="10" t="s">
        <v>31</v>
      </c>
      <c r="I15" s="13" t="s">
        <v>252</v>
      </c>
      <c r="J15" s="4" t="s">
        <v>253</v>
      </c>
      <c r="K15" s="4" t="s">
        <v>254</v>
      </c>
      <c r="L15" s="5" t="s">
        <v>10</v>
      </c>
      <c r="M15" s="4" t="s">
        <v>255</v>
      </c>
      <c r="N15" s="4" t="s">
        <v>256</v>
      </c>
      <c r="O15" s="4" t="s">
        <v>257</v>
      </c>
      <c r="P15" s="4" t="s">
        <v>258</v>
      </c>
      <c r="Q15" s="4" t="s">
        <v>259</v>
      </c>
    </row>
    <row r="16" spans="1:18" s="70" customFormat="1" ht="182" hidden="1">
      <c r="A16" s="4" t="s">
        <v>313</v>
      </c>
      <c r="B16" s="70" t="s">
        <v>239</v>
      </c>
      <c r="C16" s="12" t="s">
        <v>245</v>
      </c>
      <c r="D16" s="12">
        <v>4</v>
      </c>
      <c r="E16" s="5">
        <v>2006</v>
      </c>
      <c r="F16" s="12" t="s">
        <v>236</v>
      </c>
      <c r="G16" s="70" t="s">
        <v>238</v>
      </c>
      <c r="H16" s="9" t="s">
        <v>31</v>
      </c>
      <c r="I16" s="4" t="s">
        <v>240</v>
      </c>
      <c r="J16" s="4" t="s">
        <v>241</v>
      </c>
      <c r="K16" s="4" t="s">
        <v>242</v>
      </c>
      <c r="L16" s="4" t="s">
        <v>243</v>
      </c>
      <c r="M16" s="5" t="s">
        <v>10</v>
      </c>
      <c r="N16" s="5" t="s">
        <v>10</v>
      </c>
      <c r="O16" s="4" t="s">
        <v>243</v>
      </c>
      <c r="P16" s="4" t="s">
        <v>244</v>
      </c>
      <c r="Q16" s="5" t="s">
        <v>10</v>
      </c>
    </row>
  </sheetData>
  <autoFilter ref="A1:R16">
    <filterColumn colId="5">
      <filters>
        <filter val="serum"/>
        <filter val="whole blood"/>
      </filters>
    </filterColumn>
  </autoFilter>
  <sortState ref="A2:S13">
    <sortCondition ref="E2:E13"/>
    <sortCondition ref="C2:C13"/>
  </sortState>
  <pageMargins left="0.7" right="0.7" top="0.75" bottom="0.75" header="0.3" footer="0.3"/>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 S1. Individual subjects</vt:lpstr>
      <vt:lpstr>Table S3. Human biomonitoring</vt:lpstr>
    </vt:vector>
  </TitlesOfParts>
  <Manager/>
  <Company>NTP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NTP Research Report: Organotins Supplemental Information ; July 2016</dc:title>
  <dc:subject/>
  <dc:creator/>
  <cp:keywords/>
  <dc:description/>
  <cp:lastModifiedBy>Shawn Jeter</cp:lastModifiedBy>
  <dcterms:created xsi:type="dcterms:W3CDTF">2014-09-07T11:40:24Z</dcterms:created>
  <dcterms:modified xsi:type="dcterms:W3CDTF">2016-07-05T13:50:37Z</dcterms:modified>
  <cp:category/>
</cp:coreProperties>
</file>